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0" yWindow="495" windowWidth="11940" windowHeight="10320"/>
  </bookViews>
  <sheets>
    <sheet name="Клининг" sheetId="1" r:id="rId1"/>
  </sheets>
  <calcPr calcId="125725"/>
</workbook>
</file>

<file path=xl/calcChain.xml><?xml version="1.0" encoding="utf-8"?>
<calcChain xmlns="http://schemas.openxmlformats.org/spreadsheetml/2006/main">
  <c r="C24" i="1"/>
  <c r="C40" l="1"/>
  <c r="C73"/>
  <c r="E63"/>
  <c r="F63"/>
  <c r="G63"/>
  <c r="N63"/>
  <c r="N67" s="1"/>
  <c r="N68" s="1"/>
  <c r="O63"/>
  <c r="F28"/>
  <c r="G66"/>
  <c r="G65"/>
  <c r="G64"/>
  <c r="F34"/>
  <c r="N69" l="1"/>
  <c r="F35"/>
  <c r="F33"/>
  <c r="P11"/>
  <c r="P10"/>
  <c r="P9"/>
  <c r="O64"/>
  <c r="N64"/>
  <c r="F64"/>
  <c r="E64"/>
  <c r="D64"/>
  <c r="O30"/>
  <c r="N30"/>
  <c r="F29"/>
  <c r="E29"/>
  <c r="D29"/>
  <c r="P57"/>
  <c r="P56"/>
  <c r="P55"/>
  <c r="P25"/>
  <c r="P29" l="1"/>
  <c r="O32"/>
  <c r="N32"/>
  <c r="F32"/>
  <c r="E32"/>
  <c r="D32"/>
  <c r="C70"/>
  <c r="C16"/>
  <c r="C36"/>
  <c r="C31"/>
  <c r="C17"/>
  <c r="O66"/>
  <c r="N66"/>
  <c r="F66"/>
  <c r="E66"/>
  <c r="D66"/>
  <c r="O65"/>
  <c r="N65"/>
  <c r="F65"/>
  <c r="E65"/>
  <c r="D65"/>
  <c r="O54"/>
  <c r="N54"/>
  <c r="M54"/>
  <c r="L54"/>
  <c r="K54"/>
  <c r="J54"/>
  <c r="I54"/>
  <c r="H54"/>
  <c r="G54"/>
  <c r="F54"/>
  <c r="E54"/>
  <c r="D54"/>
  <c r="O31"/>
  <c r="N31"/>
  <c r="F31"/>
  <c r="E31"/>
  <c r="D31"/>
  <c r="P6"/>
  <c r="P70"/>
  <c r="P71"/>
  <c r="P72"/>
  <c r="P73"/>
  <c r="P64"/>
  <c r="P62"/>
  <c r="P61"/>
  <c r="P59"/>
  <c r="P52"/>
  <c r="P49"/>
  <c r="P47"/>
  <c r="P46"/>
  <c r="P40"/>
  <c r="P39"/>
  <c r="P38"/>
  <c r="P37"/>
  <c r="P36"/>
  <c r="P30"/>
  <c r="P27"/>
  <c r="P22"/>
  <c r="P19"/>
  <c r="P17"/>
  <c r="P16"/>
  <c r="P13"/>
  <c r="P7"/>
  <c r="O67"/>
  <c r="D67" s="1"/>
  <c r="G67"/>
  <c r="G68" s="1"/>
  <c r="F67"/>
  <c r="F69" s="1"/>
  <c r="E67"/>
  <c r="E68" s="1"/>
  <c r="P41"/>
  <c r="C38"/>
  <c r="C30"/>
  <c r="C41" s="1"/>
  <c r="P24"/>
  <c r="P20"/>
  <c r="C18"/>
  <c r="L18" s="1"/>
  <c r="C56"/>
  <c r="I18" l="1"/>
  <c r="P54"/>
  <c r="P65"/>
  <c r="N18"/>
  <c r="N28" s="1"/>
  <c r="F68"/>
  <c r="P21"/>
  <c r="P31"/>
  <c r="P23"/>
  <c r="P66"/>
  <c r="D68"/>
  <c r="D69"/>
  <c r="O69"/>
  <c r="E69"/>
  <c r="G69"/>
  <c r="P32"/>
  <c r="O68"/>
  <c r="D63"/>
  <c r="C63" s="1"/>
  <c r="C67"/>
  <c r="P67"/>
  <c r="O18"/>
  <c r="O28" s="1"/>
  <c r="M18"/>
  <c r="J18"/>
  <c r="K18"/>
  <c r="O34" l="1"/>
  <c r="E28"/>
  <c r="O35"/>
  <c r="O33"/>
  <c r="D28"/>
  <c r="N33"/>
  <c r="N34" s="1"/>
  <c r="N35" s="1"/>
  <c r="P63"/>
  <c r="C69"/>
  <c r="P69"/>
  <c r="P68"/>
  <c r="C68"/>
  <c r="C28" l="1"/>
  <c r="P28" s="1"/>
  <c r="D33"/>
  <c r="D34"/>
  <c r="D35"/>
  <c r="E33"/>
  <c r="E34"/>
  <c r="E35"/>
  <c r="P34" l="1"/>
  <c r="P33"/>
  <c r="C33" s="1"/>
  <c r="C34"/>
  <c r="C35"/>
  <c r="P35"/>
</calcChain>
</file>

<file path=xl/sharedStrings.xml><?xml version="1.0" encoding="utf-8"?>
<sst xmlns="http://schemas.openxmlformats.org/spreadsheetml/2006/main" count="166" uniqueCount="83">
  <si>
    <t>шт.</t>
  </si>
  <si>
    <t>Отлов бродячих животных</t>
  </si>
  <si>
    <t>м3</t>
  </si>
  <si>
    <t>м2</t>
  </si>
  <si>
    <t>Механизированная уборка</t>
  </si>
  <si>
    <t>Парковка 48 м/м</t>
  </si>
  <si>
    <t>Мойка остекленных фасадов зданий</t>
  </si>
  <si>
    <t>Замена песка в песочнице</t>
  </si>
  <si>
    <t>Детская площадка</t>
  </si>
  <si>
    <t>Промывка  лотков ливневой канализации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</si>
  <si>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</si>
  <si>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</si>
  <si>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</si>
  <si>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</si>
  <si>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</si>
  <si>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</si>
  <si>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</si>
  <si>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</si>
  <si>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</si>
  <si>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</si>
  <si>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</si>
  <si>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</si>
  <si>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</si>
  <si>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</si>
  <si>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</si>
  <si>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</si>
  <si>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</si>
  <si>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</si>
  <si>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</si>
  <si>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</si>
  <si>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</si>
  <si>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кол-во</t>
  </si>
  <si>
    <t>Ед. измерения</t>
  </si>
  <si>
    <t>Приложение № 1</t>
  </si>
  <si>
    <t>Всего периодтчность</t>
  </si>
  <si>
    <t>Промывка лотков ливневой канализации</t>
  </si>
  <si>
    <t>Мойка, очистка покрытия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</si>
  <si>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</si>
  <si>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</si>
  <si>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д) Погрузка снега и скола в автосамосвалы погрузчиками</t>
  </si>
  <si>
    <t>л) Перевозка соляной смеси по территории объекта (до 3 км)</t>
  </si>
  <si>
    <t>тонн</t>
  </si>
  <si>
    <t>м) Очистка территории с усовершенствованным покрытием 1 класса от наледи без обработки противогололедными реагентами (30% территории)</t>
  </si>
  <si>
    <t>н) Очистка территории с усовершенствованным покрытием 1 класса от наледи без обработки противогололедными реагентами (30% территории)</t>
  </si>
  <si>
    <t>км</t>
  </si>
  <si>
    <t>т-км</t>
  </si>
  <si>
    <t>**По согласованию с заказчиком</t>
  </si>
  <si>
    <t>з) Посыпка территорий противогололедными материалами (с применением техники) **</t>
  </si>
  <si>
    <t>и) Посыпка территорий противогололедными материалами (вручную) **</t>
  </si>
  <si>
    <t>к)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</si>
  <si>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</si>
  <si>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</si>
  <si>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январь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</si>
  <si>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</si>
  <si>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</si>
  <si>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Очистка, протирка урн (на постоянной основе в течение суток)</t>
  </si>
  <si>
    <t>Протирка лавочек (на постоянной основе)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</si>
  <si>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</si>
  <si>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</si>
  <si>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Уборка снега на ширину 1,5 м., удаление сосулей, наледи</t>
  </si>
  <si>
    <t>Кровля, выступающие элементы зданий, въездное и выездное КПП</t>
  </si>
  <si>
    <t>г) Срезание и сдвигание снега минипогрузчиком</t>
  </si>
  <si>
    <t>в) Сдвигание свежевыпавшего снега в валы дорожной комбинированной машиной</t>
  </si>
  <si>
    <t>е) Вывоз снега, льда и  черте курорта автосамосвалами: снега мокрого, слежавшегося</t>
  </si>
  <si>
    <t xml:space="preserve">а) Сдвижка и подметание снега  на придомовой территории с усовершенствованным покрытием </t>
  </si>
  <si>
    <t xml:space="preserve">б) Сдвижка и подметание снега на придомовой территории с усовершенствованным покрытием </t>
  </si>
  <si>
    <t>б) Сдвигание свежевыпавшего снега в валы дорожной комбинированной машиной</t>
  </si>
  <si>
    <t>в) Срезание и сдвигание снега минипогрузчиком</t>
  </si>
  <si>
    <t>г) Погрузка снега и скола в автосамосвалы погрузчиками</t>
  </si>
  <si>
    <t>д) Вывоз снега, льда и  черте курорта автосамосвалами: снега мокрого, слежавшегося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</si>
  <si>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</si>
  <si>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</si>
  <si>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Перевозка соляной смеси по территории объекта (до 1 км)</t>
  </si>
  <si>
    <t>к) Очистка территории с усовершенствованным покрытием 1 класса от наледи без обработки противогололедными реагентами (30% территории)</t>
  </si>
  <si>
    <t>Кровля, въездная арка, выступающие элементы зданий</t>
  </si>
  <si>
    <t xml:space="preserve">Стилобат с автостоянкой на 79 м/м </t>
  </si>
  <si>
    <t>Мойка спусков в подземные парковки (на постоянной основе)</t>
  </si>
  <si>
    <t xml:space="preserve">ж) Погрузка снега и скола в снегоплавильную установку </t>
  </si>
  <si>
    <t xml:space="preserve">е) Погрузка снега и скола в снегоплавильную установку </t>
  </si>
  <si>
    <t>Периодичность уборки твердых покрытий, фасадов и кровли курорта «Горки город»</t>
  </si>
  <si>
    <t>Уборка твердых покрытий отм. +960. ДОПОЛНИТЕЛЬНО НА ПЕРИОД МЕРОПРИЯТИЯ "ГАСТРИТ 2018"</t>
  </si>
  <si>
    <t>Очистка урн (на постоянной основе в течение суток)</t>
  </si>
  <si>
    <t>Протирка урн (на постоянной основе в течение суток)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</si>
</sst>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1" fillId="2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2" borderId="0" xfId="0" applyFont="1" applyFill="1" applyBorder="1"/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4" fontId="1" fillId="2" borderId="15" xfId="0" applyNumberFormat="1" applyFont="1" applyFill="1" applyBorder="1" applyAlignment="1">
      <alignment horizontal="center" vertical="center"/>
    </xf>
    <xf numFmtId="0" fontId="1" fillId="2" borderId="16" xfId="0" applyFont="1" applyFill="1" applyBorder="1"/>
    <xf numFmtId="2" fontId="1" fillId="2" borderId="15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7" xfId="0" applyFont="1" applyFill="1" applyBorder="1"/>
    <xf numFmtId="0" fontId="1" fillId="3" borderId="7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8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1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tabSelected="1" view="pageBreakPreview" zoomScale="85" zoomScaleNormal="70" zoomScaleSheetLayoutView="85" workbookViewId="0">
      <pane xSplit="3" ySplit="3" topLeftCell="D31" activePane="bottomRight" state="frozen"/>
      <selection pane="topRight" activeCell="D1" sqref="D1"/>
      <selection pane="bottomLeft" activeCell="A4" sqref="A4"/>
      <selection pane="bottomRight" activeCell="C41" sqref="C41"/>
    </sheetView>
  </sheetViews>
  <sheetFormatPr defaultRowHeight="15"/>
  <cols>
    <col min="1" max="1" width="89.42578125" customWidth="1"/>
    <col min="2" max="2" width="10.42578125" customWidth="1"/>
    <col min="3" max="3" width="13" customWidth="1"/>
    <col min="4" max="4" width="13" style="25" customWidth="1"/>
    <col min="5" max="5" width="13.85546875" customWidth="1"/>
    <col min="6" max="6" width="14.140625" customWidth="1"/>
    <col min="7" max="7" width="15.42578125" customWidth="1"/>
    <col min="8" max="8" width="14.85546875" customWidth="1"/>
    <col min="9" max="9" width="14.28515625" customWidth="1"/>
    <col min="10" max="10" width="14.42578125" customWidth="1"/>
    <col min="11" max="11" width="14.5703125" customWidth="1"/>
    <col min="12" max="12" width="14.7109375" customWidth="1"/>
    <col min="13" max="13" width="14.5703125" customWidth="1"/>
    <col min="14" max="14" width="13.85546875" customWidth="1"/>
    <col min="15" max="15" width="14.7109375" customWidth="1"/>
    <col min="16" max="16" width="13.7109375" style="25" customWidth="1"/>
  </cols>
  <sheetData>
    <row r="1" spans="1:16">
      <c r="A1" s="93"/>
      <c r="B1" s="94"/>
      <c r="C1" s="23"/>
      <c r="D1" s="22"/>
      <c r="E1" s="23"/>
      <c r="F1" s="23"/>
      <c r="G1" s="23"/>
      <c r="H1" s="23"/>
      <c r="I1" s="23"/>
      <c r="J1" s="23"/>
      <c r="K1" s="23"/>
      <c r="L1" s="23"/>
      <c r="M1" s="23"/>
      <c r="N1" s="124" t="s">
        <v>33</v>
      </c>
      <c r="O1" s="125"/>
      <c r="P1" s="20"/>
    </row>
    <row r="2" spans="1:16" ht="34.5" customHeight="1" thickBot="1">
      <c r="A2" s="115" t="s">
        <v>79</v>
      </c>
      <c r="B2" s="115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07" t="s">
        <v>34</v>
      </c>
    </row>
    <row r="3" spans="1:16" ht="30">
      <c r="A3" s="21"/>
      <c r="B3" s="12" t="s">
        <v>32</v>
      </c>
      <c r="C3" s="26" t="s">
        <v>31</v>
      </c>
      <c r="D3" s="33" t="s">
        <v>52</v>
      </c>
      <c r="E3" s="34" t="s">
        <v>30</v>
      </c>
      <c r="F3" s="34" t="s">
        <v>29</v>
      </c>
      <c r="G3" s="34" t="s">
        <v>28</v>
      </c>
      <c r="H3" s="34" t="s">
        <v>27</v>
      </c>
      <c r="I3" s="34" t="s">
        <v>26</v>
      </c>
      <c r="J3" s="34" t="s">
        <v>25</v>
      </c>
      <c r="K3" s="34" t="s">
        <v>24</v>
      </c>
      <c r="L3" s="34" t="s">
        <v>23</v>
      </c>
      <c r="M3" s="34" t="s">
        <v>22</v>
      </c>
      <c r="N3" s="34" t="s">
        <v>21</v>
      </c>
      <c r="O3" s="35" t="s">
        <v>20</v>
      </c>
      <c r="P3" s="108"/>
    </row>
    <row r="4" spans="1:16" ht="19.5">
      <c r="A4" s="10" t="s">
        <v>19</v>
      </c>
      <c r="B4" s="9"/>
      <c r="C4" s="27"/>
      <c r="D4" s="47"/>
      <c r="E4" s="8"/>
      <c r="F4" s="8"/>
      <c r="G4" s="8"/>
      <c r="H4" s="8"/>
      <c r="I4" s="7"/>
      <c r="J4" s="7"/>
      <c r="K4" s="7"/>
      <c r="L4" s="7"/>
      <c r="M4" s="7"/>
      <c r="N4" s="7"/>
      <c r="O4" s="36"/>
      <c r="P4" s="17"/>
    </row>
    <row r="5" spans="1:16">
      <c r="A5" s="3" t="s">
        <v>18</v>
      </c>
      <c r="B5" s="16" t="s">
        <v>3</v>
      </c>
      <c r="C5" s="69">
        <v>18824</v>
      </c>
      <c r="D5" s="45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  <c r="P5" s="17"/>
    </row>
    <row r="6" spans="1:16">
      <c r="A6" s="61" t="s">
        <v>17</v>
      </c>
      <c r="B6" s="16"/>
      <c r="C6" s="28"/>
      <c r="D6" s="45">
        <v>1</v>
      </c>
      <c r="E6" s="54"/>
      <c r="F6" s="2"/>
      <c r="G6" s="54">
        <v>1</v>
      </c>
      <c r="H6" s="2"/>
      <c r="I6" s="54"/>
      <c r="J6" s="54">
        <v>1</v>
      </c>
      <c r="K6" s="54"/>
      <c r="L6" s="54"/>
      <c r="M6" s="54">
        <v>1</v>
      </c>
      <c r="N6" s="54"/>
      <c r="O6" s="55"/>
      <c r="P6" s="17">
        <f>SUM(D6:O6)</f>
        <v>4</v>
      </c>
    </row>
    <row r="7" spans="1:16">
      <c r="A7" s="61" t="s">
        <v>53</v>
      </c>
      <c r="B7" s="16"/>
      <c r="C7" s="28"/>
      <c r="D7" s="45">
        <v>31</v>
      </c>
      <c r="E7" s="54">
        <v>28</v>
      </c>
      <c r="F7" s="54">
        <v>31</v>
      </c>
      <c r="G7" s="54">
        <v>30</v>
      </c>
      <c r="H7" s="54">
        <v>31</v>
      </c>
      <c r="I7" s="54">
        <v>30</v>
      </c>
      <c r="J7" s="54">
        <v>31</v>
      </c>
      <c r="K7" s="54">
        <v>31</v>
      </c>
      <c r="L7" s="54">
        <v>30</v>
      </c>
      <c r="M7" s="54">
        <v>31</v>
      </c>
      <c r="N7" s="54">
        <v>30</v>
      </c>
      <c r="O7" s="55">
        <v>31</v>
      </c>
      <c r="P7" s="17">
        <f>SUM(D7:O7)</f>
        <v>365</v>
      </c>
    </row>
    <row r="8" spans="1:16">
      <c r="A8" s="3" t="s">
        <v>75</v>
      </c>
      <c r="B8" s="60" t="s">
        <v>3</v>
      </c>
      <c r="C8" s="70">
        <v>5411</v>
      </c>
      <c r="D8" s="45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  <c r="P8" s="57"/>
    </row>
    <row r="9" spans="1:16">
      <c r="A9" s="61" t="s">
        <v>17</v>
      </c>
      <c r="B9" s="60"/>
      <c r="C9" s="28"/>
      <c r="D9" s="45">
        <v>1</v>
      </c>
      <c r="E9" s="58"/>
      <c r="F9" s="2"/>
      <c r="G9" s="58">
        <v>1</v>
      </c>
      <c r="H9" s="2"/>
      <c r="I9" s="58"/>
      <c r="J9" s="58">
        <v>1</v>
      </c>
      <c r="K9" s="58"/>
      <c r="L9" s="58"/>
      <c r="M9" s="58">
        <v>1</v>
      </c>
      <c r="N9" s="58"/>
      <c r="O9" s="59"/>
      <c r="P9" s="57">
        <f t="shared" ref="P9" si="0">SUM(D9:O9)</f>
        <v>4</v>
      </c>
    </row>
    <row r="10" spans="1:16">
      <c r="A10" s="61" t="s">
        <v>53</v>
      </c>
      <c r="B10" s="60"/>
      <c r="C10" s="28"/>
      <c r="D10" s="45">
        <v>31</v>
      </c>
      <c r="E10" s="58">
        <v>28</v>
      </c>
      <c r="F10" s="58">
        <v>31</v>
      </c>
      <c r="G10" s="58">
        <v>30</v>
      </c>
      <c r="H10" s="58">
        <v>31</v>
      </c>
      <c r="I10" s="58">
        <v>30</v>
      </c>
      <c r="J10" s="58">
        <v>31</v>
      </c>
      <c r="K10" s="58">
        <v>31</v>
      </c>
      <c r="L10" s="58">
        <v>30</v>
      </c>
      <c r="M10" s="58">
        <v>31</v>
      </c>
      <c r="N10" s="58">
        <v>30</v>
      </c>
      <c r="O10" s="59">
        <v>31</v>
      </c>
      <c r="P10" s="57">
        <f>SUM(D10:O10)</f>
        <v>365</v>
      </c>
    </row>
    <row r="11" spans="1:16" ht="34.5" customHeight="1">
      <c r="A11" s="6" t="s">
        <v>76</v>
      </c>
      <c r="B11" s="58" t="s">
        <v>3</v>
      </c>
      <c r="C11" s="30">
        <v>930</v>
      </c>
      <c r="D11" s="67">
        <v>9</v>
      </c>
      <c r="E11" s="66">
        <v>8</v>
      </c>
      <c r="F11" s="66">
        <v>9</v>
      </c>
      <c r="G11" s="58">
        <v>9</v>
      </c>
      <c r="H11" s="58">
        <v>9</v>
      </c>
      <c r="I11" s="58">
        <v>8</v>
      </c>
      <c r="J11" s="58">
        <v>9</v>
      </c>
      <c r="K11" s="58">
        <v>9</v>
      </c>
      <c r="L11" s="58">
        <v>8</v>
      </c>
      <c r="M11" s="58">
        <v>9</v>
      </c>
      <c r="N11" s="58">
        <v>9</v>
      </c>
      <c r="O11" s="59">
        <v>9</v>
      </c>
      <c r="P11" s="57">
        <f>SUM(D11:O11)</f>
        <v>105</v>
      </c>
    </row>
    <row r="12" spans="1:16">
      <c r="A12" s="63" t="s">
        <v>16</v>
      </c>
      <c r="B12" s="16" t="s">
        <v>3</v>
      </c>
      <c r="C12" s="13">
        <v>147</v>
      </c>
      <c r="D12" s="45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5"/>
      <c r="P12" s="17"/>
    </row>
    <row r="13" spans="1:16" ht="30">
      <c r="A13" s="64" t="s">
        <v>54</v>
      </c>
      <c r="B13" s="16"/>
      <c r="C13" s="28"/>
      <c r="D13" s="45">
        <v>31</v>
      </c>
      <c r="E13" s="54">
        <v>28</v>
      </c>
      <c r="F13" s="54">
        <v>31</v>
      </c>
      <c r="G13" s="54">
        <v>30</v>
      </c>
      <c r="H13" s="54">
        <v>31</v>
      </c>
      <c r="I13" s="54">
        <v>30</v>
      </c>
      <c r="J13" s="54">
        <v>31</v>
      </c>
      <c r="K13" s="54">
        <v>31</v>
      </c>
      <c r="L13" s="54">
        <v>30</v>
      </c>
      <c r="M13" s="54">
        <v>31</v>
      </c>
      <c r="N13" s="54">
        <v>30</v>
      </c>
      <c r="O13" s="55">
        <v>31</v>
      </c>
      <c r="P13" s="17">
        <f>SUM(D13:O13)</f>
        <v>365</v>
      </c>
    </row>
    <row r="14" spans="1:16">
      <c r="A14" s="63" t="s">
        <v>15</v>
      </c>
      <c r="B14" s="117" t="s">
        <v>3</v>
      </c>
      <c r="C14" s="111">
        <v>114746</v>
      </c>
      <c r="D14" s="45"/>
      <c r="E14" s="54"/>
      <c r="F14" s="54"/>
      <c r="G14" s="54"/>
      <c r="H14" s="54"/>
      <c r="I14" s="11"/>
      <c r="J14" s="11"/>
      <c r="K14" s="11"/>
      <c r="L14" s="11"/>
      <c r="M14" s="11"/>
      <c r="N14" s="11"/>
      <c r="O14" s="37"/>
      <c r="P14" s="17"/>
    </row>
    <row r="15" spans="1:16">
      <c r="A15" s="63" t="s">
        <v>11</v>
      </c>
      <c r="B15" s="118"/>
      <c r="C15" s="112"/>
      <c r="D15" s="45"/>
      <c r="E15" s="54"/>
      <c r="F15" s="54"/>
      <c r="G15" s="54"/>
      <c r="H15" s="54"/>
      <c r="I15" s="11"/>
      <c r="J15" s="11"/>
      <c r="K15" s="11"/>
      <c r="L15" s="11"/>
      <c r="M15" s="11"/>
      <c r="N15" s="11"/>
      <c r="O15" s="37"/>
      <c r="P15" s="17"/>
    </row>
    <row r="16" spans="1:16">
      <c r="A16" s="61" t="s">
        <v>4</v>
      </c>
      <c r="B16" s="48"/>
      <c r="C16" s="49">
        <f>32735+1435</f>
        <v>34170</v>
      </c>
      <c r="D16" s="45">
        <v>1</v>
      </c>
      <c r="E16" s="54">
        <v>1</v>
      </c>
      <c r="F16" s="54">
        <v>10</v>
      </c>
      <c r="G16" s="54">
        <v>8</v>
      </c>
      <c r="H16" s="54">
        <v>9</v>
      </c>
      <c r="I16" s="54">
        <v>8</v>
      </c>
      <c r="J16" s="54">
        <v>9</v>
      </c>
      <c r="K16" s="54">
        <v>9</v>
      </c>
      <c r="L16" s="54">
        <v>9</v>
      </c>
      <c r="M16" s="54">
        <v>9</v>
      </c>
      <c r="N16" s="54">
        <v>8</v>
      </c>
      <c r="O16" s="55">
        <v>1</v>
      </c>
      <c r="P16" s="17">
        <f>SUM(D16:O16)</f>
        <v>82</v>
      </c>
    </row>
    <row r="17" spans="1:17" ht="24" customHeight="1">
      <c r="A17" s="61" t="s">
        <v>53</v>
      </c>
      <c r="B17" s="48"/>
      <c r="C17" s="49">
        <f>113311+1435</f>
        <v>114746</v>
      </c>
      <c r="D17" s="45">
        <v>31</v>
      </c>
      <c r="E17" s="54">
        <v>28</v>
      </c>
      <c r="F17" s="54">
        <v>31</v>
      </c>
      <c r="G17" s="54">
        <v>30</v>
      </c>
      <c r="H17" s="54">
        <v>31</v>
      </c>
      <c r="I17" s="54">
        <v>30</v>
      </c>
      <c r="J17" s="54">
        <v>31</v>
      </c>
      <c r="K17" s="54">
        <v>31</v>
      </c>
      <c r="L17" s="54">
        <v>30</v>
      </c>
      <c r="M17" s="54">
        <v>31</v>
      </c>
      <c r="N17" s="54">
        <v>30</v>
      </c>
      <c r="O17" s="55">
        <v>31</v>
      </c>
      <c r="P17" s="17">
        <f>SUM(D17:O17)</f>
        <v>365</v>
      </c>
    </row>
    <row r="18" spans="1:17">
      <c r="A18" s="63" t="s">
        <v>14</v>
      </c>
      <c r="B18" s="16" t="s">
        <v>3</v>
      </c>
      <c r="C18" s="15">
        <f>19502+5114.5</f>
        <v>24616.5</v>
      </c>
      <c r="D18" s="45">
        <v>19502</v>
      </c>
      <c r="E18" s="54">
        <v>19502</v>
      </c>
      <c r="F18" s="54">
        <v>19502</v>
      </c>
      <c r="G18" s="54">
        <v>19502</v>
      </c>
      <c r="H18" s="54">
        <v>19502</v>
      </c>
      <c r="I18" s="54">
        <f>C18</f>
        <v>24616.5</v>
      </c>
      <c r="J18" s="54">
        <f>C18</f>
        <v>24616.5</v>
      </c>
      <c r="K18" s="54">
        <f>C18</f>
        <v>24616.5</v>
      </c>
      <c r="L18" s="54">
        <f>C18</f>
        <v>24616.5</v>
      </c>
      <c r="M18" s="54">
        <f>C18</f>
        <v>24616.5</v>
      </c>
      <c r="N18" s="54">
        <f>C18</f>
        <v>24616.5</v>
      </c>
      <c r="O18" s="55">
        <f>C18</f>
        <v>24616.5</v>
      </c>
      <c r="P18" s="17"/>
    </row>
    <row r="19" spans="1:17">
      <c r="A19" s="61" t="s">
        <v>53</v>
      </c>
      <c r="B19" s="16"/>
      <c r="C19" s="28"/>
      <c r="D19" s="45">
        <v>31</v>
      </c>
      <c r="E19" s="54">
        <v>28</v>
      </c>
      <c r="F19" s="54">
        <v>31</v>
      </c>
      <c r="G19" s="54">
        <v>30</v>
      </c>
      <c r="H19" s="54">
        <v>31</v>
      </c>
      <c r="I19" s="54">
        <v>30</v>
      </c>
      <c r="J19" s="54">
        <v>31</v>
      </c>
      <c r="K19" s="54">
        <v>31</v>
      </c>
      <c r="L19" s="54">
        <v>30</v>
      </c>
      <c r="M19" s="54">
        <v>31</v>
      </c>
      <c r="N19" s="54">
        <v>30</v>
      </c>
      <c r="O19" s="55">
        <v>31</v>
      </c>
      <c r="P19" s="17">
        <f>SUM(D19:O19)</f>
        <v>365</v>
      </c>
    </row>
    <row r="20" spans="1:17">
      <c r="A20" s="61" t="s">
        <v>35</v>
      </c>
      <c r="B20" s="16" t="s">
        <v>38</v>
      </c>
      <c r="C20" s="15">
        <v>1150</v>
      </c>
      <c r="D20" s="45"/>
      <c r="E20" s="54"/>
      <c r="F20" s="119">
        <v>1</v>
      </c>
      <c r="G20" s="120"/>
      <c r="H20" s="121"/>
      <c r="I20" s="54"/>
      <c r="J20" s="54"/>
      <c r="K20" s="54"/>
      <c r="L20" s="119">
        <v>1</v>
      </c>
      <c r="M20" s="120"/>
      <c r="N20" s="121"/>
      <c r="O20" s="55"/>
      <c r="P20" s="17">
        <f>SUM(E20:O20)</f>
        <v>2</v>
      </c>
    </row>
    <row r="21" spans="1:17">
      <c r="A21" s="63" t="s">
        <v>55</v>
      </c>
      <c r="B21" s="16" t="s">
        <v>0</v>
      </c>
      <c r="C21" s="29">
        <v>366</v>
      </c>
      <c r="D21" s="45">
        <v>31</v>
      </c>
      <c r="E21" s="95">
        <v>28</v>
      </c>
      <c r="F21" s="95">
        <v>31</v>
      </c>
      <c r="G21" s="95">
        <v>30</v>
      </c>
      <c r="H21" s="95">
        <v>31</v>
      </c>
      <c r="I21" s="95">
        <v>30</v>
      </c>
      <c r="J21" s="95">
        <v>31</v>
      </c>
      <c r="K21" s="95">
        <v>31</v>
      </c>
      <c r="L21" s="95">
        <v>30</v>
      </c>
      <c r="M21" s="95">
        <v>31</v>
      </c>
      <c r="N21" s="95">
        <v>30</v>
      </c>
      <c r="O21" s="96">
        <v>31</v>
      </c>
      <c r="P21" s="17">
        <f t="shared" ref="P21:P24" si="1">SUM(D21:O21)</f>
        <v>365</v>
      </c>
    </row>
    <row r="22" spans="1:17">
      <c r="A22" s="63" t="s">
        <v>56</v>
      </c>
      <c r="B22" s="16" t="s">
        <v>0</v>
      </c>
      <c r="C22" s="29">
        <v>257</v>
      </c>
      <c r="D22" s="45"/>
      <c r="E22" s="2"/>
      <c r="F22" s="54"/>
      <c r="G22" s="95">
        <v>30</v>
      </c>
      <c r="H22" s="95">
        <v>31</v>
      </c>
      <c r="I22" s="95">
        <v>30</v>
      </c>
      <c r="J22" s="95">
        <v>31</v>
      </c>
      <c r="K22" s="95">
        <v>31</v>
      </c>
      <c r="L22" s="95">
        <v>30</v>
      </c>
      <c r="M22" s="95">
        <v>31</v>
      </c>
      <c r="N22" s="54"/>
      <c r="O22" s="55"/>
      <c r="P22" s="17">
        <f t="shared" si="1"/>
        <v>214</v>
      </c>
    </row>
    <row r="23" spans="1:17">
      <c r="A23" s="63" t="s">
        <v>57</v>
      </c>
      <c r="B23" s="52" t="s">
        <v>0</v>
      </c>
      <c r="C23" s="29">
        <v>77</v>
      </c>
      <c r="D23" s="45">
        <v>31</v>
      </c>
      <c r="E23" s="95">
        <v>28</v>
      </c>
      <c r="F23" s="95">
        <v>31</v>
      </c>
      <c r="G23" s="95">
        <v>30</v>
      </c>
      <c r="H23" s="95">
        <v>31</v>
      </c>
      <c r="I23" s="95">
        <v>30</v>
      </c>
      <c r="J23" s="95">
        <v>31</v>
      </c>
      <c r="K23" s="95">
        <v>31</v>
      </c>
      <c r="L23" s="95">
        <v>30</v>
      </c>
      <c r="M23" s="95">
        <v>31</v>
      </c>
      <c r="N23" s="95">
        <v>30</v>
      </c>
      <c r="O23" s="96">
        <v>31</v>
      </c>
      <c r="P23" s="51">
        <f t="shared" si="1"/>
        <v>365</v>
      </c>
    </row>
    <row r="24" spans="1:17">
      <c r="A24" s="65" t="s">
        <v>6</v>
      </c>
      <c r="B24" s="16" t="s">
        <v>3</v>
      </c>
      <c r="C24" s="30">
        <f>(38054.92-8467)/1.25</f>
        <v>23670.335999999999</v>
      </c>
      <c r="D24" s="122">
        <v>1</v>
      </c>
      <c r="E24" s="123"/>
      <c r="F24" s="123"/>
      <c r="G24" s="120">
        <v>1</v>
      </c>
      <c r="H24" s="120"/>
      <c r="I24" s="120"/>
      <c r="J24" s="120">
        <v>1</v>
      </c>
      <c r="K24" s="120"/>
      <c r="L24" s="120"/>
      <c r="M24" s="120">
        <v>1</v>
      </c>
      <c r="N24" s="120"/>
      <c r="O24" s="127"/>
      <c r="P24" s="17">
        <f t="shared" si="1"/>
        <v>4</v>
      </c>
    </row>
    <row r="25" spans="1:17">
      <c r="A25" s="63" t="s">
        <v>58</v>
      </c>
      <c r="B25" s="54" t="s">
        <v>3</v>
      </c>
      <c r="C25" s="32">
        <v>6968</v>
      </c>
      <c r="D25" s="46"/>
      <c r="E25" s="113">
        <v>1</v>
      </c>
      <c r="F25" s="113"/>
      <c r="G25" s="113"/>
      <c r="H25" s="113"/>
      <c r="I25" s="113"/>
      <c r="J25" s="113">
        <v>1</v>
      </c>
      <c r="K25" s="113"/>
      <c r="L25" s="113"/>
      <c r="M25" s="113"/>
      <c r="N25" s="113"/>
      <c r="O25" s="114"/>
      <c r="P25" s="56">
        <f>SUM(E25:O25)</f>
        <v>2</v>
      </c>
    </row>
    <row r="26" spans="1:17">
      <c r="A26" s="3" t="s">
        <v>60</v>
      </c>
      <c r="B26" s="16" t="s">
        <v>3</v>
      </c>
      <c r="C26" s="31">
        <v>8523.06</v>
      </c>
      <c r="D26" s="38"/>
      <c r="E26" s="5"/>
      <c r="F26" s="5"/>
      <c r="G26" s="5"/>
      <c r="H26" s="5"/>
      <c r="I26" s="54"/>
      <c r="J26" s="54"/>
      <c r="K26" s="54"/>
      <c r="L26" s="54"/>
      <c r="M26" s="54"/>
      <c r="N26" s="54"/>
      <c r="O26" s="55"/>
      <c r="P26" s="17"/>
    </row>
    <row r="27" spans="1:17">
      <c r="A27" s="4" t="s">
        <v>59</v>
      </c>
      <c r="B27" s="16" t="s">
        <v>3</v>
      </c>
      <c r="C27" s="15">
        <v>8523.06</v>
      </c>
      <c r="D27" s="45">
        <v>1</v>
      </c>
      <c r="E27" s="54">
        <v>1</v>
      </c>
      <c r="F27" s="54">
        <v>1</v>
      </c>
      <c r="G27" s="54"/>
      <c r="H27" s="2"/>
      <c r="I27" s="54"/>
      <c r="J27" s="54"/>
      <c r="K27" s="54"/>
      <c r="L27" s="54"/>
      <c r="M27" s="54"/>
      <c r="N27" s="72">
        <v>1</v>
      </c>
      <c r="O27" s="55">
        <v>1</v>
      </c>
      <c r="P27" s="17">
        <f>SUM(D27:O27)</f>
        <v>5</v>
      </c>
    </row>
    <row r="28" spans="1:17" ht="48" customHeight="1">
      <c r="A28" s="62" t="s">
        <v>51</v>
      </c>
      <c r="B28" s="16" t="s">
        <v>2</v>
      </c>
      <c r="C28" s="30">
        <f>D28+E28+F28+O28+N28</f>
        <v>532697.04</v>
      </c>
      <c r="D28" s="78">
        <f>O28</f>
        <v>133788</v>
      </c>
      <c r="E28" s="41">
        <f>O28</f>
        <v>133788</v>
      </c>
      <c r="F28" s="41">
        <f>(C14+F18)*1*0.48</f>
        <v>64439.040000000001</v>
      </c>
      <c r="G28" s="41"/>
      <c r="H28" s="41"/>
      <c r="I28" s="41"/>
      <c r="J28" s="41"/>
      <c r="K28" s="41"/>
      <c r="L28" s="41"/>
      <c r="M28" s="41"/>
      <c r="N28" s="41">
        <f>(C14+N18)*1*0.48</f>
        <v>66894</v>
      </c>
      <c r="O28" s="42">
        <f>(C14+O18)*2*0.48</f>
        <v>133788</v>
      </c>
      <c r="P28" s="43">
        <f>C28</f>
        <v>532697.04</v>
      </c>
    </row>
    <row r="29" spans="1:17" ht="29.25">
      <c r="A29" s="1" t="s">
        <v>64</v>
      </c>
      <c r="B29" s="48" t="s">
        <v>3</v>
      </c>
      <c r="C29" s="49">
        <v>19502</v>
      </c>
      <c r="D29" s="77">
        <f>31*2</f>
        <v>62</v>
      </c>
      <c r="E29" s="54">
        <f>28*2</f>
        <v>56</v>
      </c>
      <c r="F29" s="54">
        <f>10*2</f>
        <v>20</v>
      </c>
      <c r="G29" s="54"/>
      <c r="H29" s="54"/>
      <c r="I29" s="54"/>
      <c r="J29" s="54"/>
      <c r="K29" s="54"/>
      <c r="L29" s="54"/>
      <c r="M29" s="54"/>
      <c r="N29" s="72"/>
      <c r="O29" s="55"/>
      <c r="P29" s="17">
        <f>SUM(D29:O29)</f>
        <v>138</v>
      </c>
    </row>
    <row r="30" spans="1:17" ht="29.25">
      <c r="A30" s="1" t="s">
        <v>65</v>
      </c>
      <c r="B30" s="48" t="s">
        <v>3</v>
      </c>
      <c r="C30" s="49">
        <f>19502+5114.5</f>
        <v>24616.5</v>
      </c>
      <c r="D30" s="45"/>
      <c r="E30" s="54"/>
      <c r="F30" s="54"/>
      <c r="G30" s="54"/>
      <c r="H30" s="54"/>
      <c r="I30" s="54"/>
      <c r="J30" s="54"/>
      <c r="K30" s="54"/>
      <c r="L30" s="54"/>
      <c r="M30" s="54"/>
      <c r="N30" s="72">
        <f>10*2</f>
        <v>20</v>
      </c>
      <c r="O30" s="55">
        <f>31*2</f>
        <v>62</v>
      </c>
      <c r="P30" s="17">
        <f>SUM(N30:O30)</f>
        <v>82</v>
      </c>
    </row>
    <row r="31" spans="1:17" ht="15" customHeight="1">
      <c r="A31" s="62" t="s">
        <v>62</v>
      </c>
      <c r="B31" s="71" t="s">
        <v>3</v>
      </c>
      <c r="C31" s="49">
        <f>32735+1435</f>
        <v>34170</v>
      </c>
      <c r="D31" s="45">
        <f>31*3</f>
        <v>93</v>
      </c>
      <c r="E31" s="54">
        <f>28*3</f>
        <v>84</v>
      </c>
      <c r="F31" s="54">
        <f>10*3</f>
        <v>30</v>
      </c>
      <c r="G31" s="54"/>
      <c r="H31" s="54"/>
      <c r="I31" s="54"/>
      <c r="J31" s="54"/>
      <c r="K31" s="54"/>
      <c r="L31" s="54"/>
      <c r="M31" s="54"/>
      <c r="N31" s="72">
        <f>10*3</f>
        <v>30</v>
      </c>
      <c r="O31" s="55">
        <f>31*3</f>
        <v>93</v>
      </c>
      <c r="P31" s="17">
        <f t="shared" ref="P31:P37" si="2">SUM(D31:O31)</f>
        <v>330</v>
      </c>
    </row>
    <row r="32" spans="1:17">
      <c r="A32" s="62" t="s">
        <v>61</v>
      </c>
      <c r="B32" s="48" t="s">
        <v>3</v>
      </c>
      <c r="C32" s="53">
        <v>80576</v>
      </c>
      <c r="D32" s="45">
        <f>31*7</f>
        <v>217</v>
      </c>
      <c r="E32" s="95">
        <f>28*7</f>
        <v>196</v>
      </c>
      <c r="F32" s="95">
        <f>10*7</f>
        <v>70</v>
      </c>
      <c r="G32" s="41"/>
      <c r="H32" s="41"/>
      <c r="I32" s="41"/>
      <c r="J32" s="41"/>
      <c r="K32" s="41"/>
      <c r="L32" s="41"/>
      <c r="M32" s="41"/>
      <c r="N32" s="95">
        <f>10*7</f>
        <v>70</v>
      </c>
      <c r="O32" s="96">
        <f>31*7</f>
        <v>217</v>
      </c>
      <c r="P32" s="97">
        <f>SUM(D32:O32)</f>
        <v>770</v>
      </c>
      <c r="Q32" s="104"/>
    </row>
    <row r="33" spans="1:17">
      <c r="A33" s="62" t="s">
        <v>39</v>
      </c>
      <c r="B33" s="48" t="s">
        <v>41</v>
      </c>
      <c r="C33" s="30">
        <f>P33</f>
        <v>255694.57919999998</v>
      </c>
      <c r="D33" s="78">
        <f>D28*0.48</f>
        <v>64218.239999999998</v>
      </c>
      <c r="E33" s="41">
        <f t="shared" ref="E33:F33" si="3">E28*0.48</f>
        <v>64218.239999999998</v>
      </c>
      <c r="F33" s="41">
        <f t="shared" si="3"/>
        <v>30930.7392</v>
      </c>
      <c r="G33" s="41"/>
      <c r="H33" s="41"/>
      <c r="I33" s="41"/>
      <c r="J33" s="41"/>
      <c r="K33" s="41"/>
      <c r="L33" s="41"/>
      <c r="M33" s="41"/>
      <c r="N33" s="41">
        <f>N28*0.48</f>
        <v>32109.119999999999</v>
      </c>
      <c r="O33" s="42">
        <f>O28*0.48</f>
        <v>64218.239999999998</v>
      </c>
      <c r="P33" s="101">
        <f t="shared" si="2"/>
        <v>255694.57919999998</v>
      </c>
      <c r="Q33" s="104"/>
    </row>
    <row r="34" spans="1:17" ht="16.5" customHeight="1">
      <c r="A34" s="62" t="s">
        <v>63</v>
      </c>
      <c r="B34" s="48" t="s">
        <v>45</v>
      </c>
      <c r="C34" s="30">
        <f>SUM(D34:O34)</f>
        <v>255694.57919999998</v>
      </c>
      <c r="D34" s="78">
        <f>D28*0.48</f>
        <v>64218.239999999998</v>
      </c>
      <c r="E34" s="41">
        <f t="shared" ref="E34:F34" si="4">E28*0.48</f>
        <v>64218.239999999998</v>
      </c>
      <c r="F34" s="41">
        <f t="shared" si="4"/>
        <v>30930.7392</v>
      </c>
      <c r="G34" s="41"/>
      <c r="H34" s="41"/>
      <c r="I34" s="41"/>
      <c r="J34" s="41"/>
      <c r="K34" s="41"/>
      <c r="L34" s="41"/>
      <c r="M34" s="41"/>
      <c r="N34" s="41">
        <f>N33</f>
        <v>32109.119999999999</v>
      </c>
      <c r="O34" s="42">
        <f>O28*0.48</f>
        <v>64218.239999999998</v>
      </c>
      <c r="P34" s="101">
        <f t="shared" si="2"/>
        <v>255694.57919999998</v>
      </c>
      <c r="Q34" s="104"/>
    </row>
    <row r="35" spans="1:17">
      <c r="A35" s="62" t="s">
        <v>77</v>
      </c>
      <c r="B35" s="48" t="s">
        <v>41</v>
      </c>
      <c r="C35" s="30">
        <f>SUM(D35:O35)</f>
        <v>255694.57919999998</v>
      </c>
      <c r="D35" s="78">
        <f>D28*0.48</f>
        <v>64218.239999999998</v>
      </c>
      <c r="E35" s="41">
        <f t="shared" ref="E35:F35" si="5">E28*0.48</f>
        <v>64218.239999999998</v>
      </c>
      <c r="F35" s="41">
        <f t="shared" si="5"/>
        <v>30930.7392</v>
      </c>
      <c r="G35" s="41"/>
      <c r="H35" s="41"/>
      <c r="I35" s="41"/>
      <c r="J35" s="41"/>
      <c r="K35" s="41"/>
      <c r="L35" s="41"/>
      <c r="M35" s="41"/>
      <c r="N35" s="41">
        <f>N34</f>
        <v>32109.119999999999</v>
      </c>
      <c r="O35" s="42">
        <f>O28*0.48</f>
        <v>64218.239999999998</v>
      </c>
      <c r="P35" s="101">
        <f t="shared" si="2"/>
        <v>255694.57919999998</v>
      </c>
      <c r="Q35" s="104"/>
    </row>
    <row r="36" spans="1:17" ht="29.25">
      <c r="A36" s="68" t="s">
        <v>47</v>
      </c>
      <c r="B36" s="48" t="s">
        <v>3</v>
      </c>
      <c r="C36" s="49">
        <f>113311+1435</f>
        <v>114746</v>
      </c>
      <c r="D36" s="45">
        <v>31</v>
      </c>
      <c r="E36" s="95">
        <v>28</v>
      </c>
      <c r="F36" s="95">
        <v>31</v>
      </c>
      <c r="G36" s="95"/>
      <c r="H36" s="95"/>
      <c r="I36" s="95"/>
      <c r="J36" s="95"/>
      <c r="K36" s="95"/>
      <c r="L36" s="95"/>
      <c r="M36" s="95"/>
      <c r="N36" s="95">
        <v>30</v>
      </c>
      <c r="O36" s="96">
        <v>31</v>
      </c>
      <c r="P36" s="97">
        <f t="shared" si="2"/>
        <v>151</v>
      </c>
      <c r="Q36" s="104"/>
    </row>
    <row r="37" spans="1:17">
      <c r="A37" s="62" t="s">
        <v>48</v>
      </c>
      <c r="B37" s="16" t="s">
        <v>3</v>
      </c>
      <c r="C37" s="15">
        <v>19502</v>
      </c>
      <c r="D37" s="45">
        <v>31</v>
      </c>
      <c r="E37" s="95">
        <v>28</v>
      </c>
      <c r="F37" s="95">
        <v>31</v>
      </c>
      <c r="G37" s="95"/>
      <c r="H37" s="95"/>
      <c r="I37" s="95"/>
      <c r="J37" s="95"/>
      <c r="K37" s="95"/>
      <c r="L37" s="95"/>
      <c r="M37" s="95"/>
      <c r="N37" s="2"/>
      <c r="O37" s="39"/>
      <c r="P37" s="97">
        <f t="shared" si="2"/>
        <v>90</v>
      </c>
      <c r="Q37" s="104"/>
    </row>
    <row r="38" spans="1:17">
      <c r="A38" s="62" t="s">
        <v>49</v>
      </c>
      <c r="B38" s="16" t="s">
        <v>3</v>
      </c>
      <c r="C38" s="15">
        <f>19502+5114.5</f>
        <v>24616.5</v>
      </c>
      <c r="D38" s="45"/>
      <c r="E38" s="95"/>
      <c r="F38" s="95"/>
      <c r="G38" s="95"/>
      <c r="H38" s="95"/>
      <c r="I38" s="95"/>
      <c r="J38" s="95"/>
      <c r="K38" s="95"/>
      <c r="L38" s="95"/>
      <c r="M38" s="95"/>
      <c r="N38" s="95">
        <v>30</v>
      </c>
      <c r="O38" s="96">
        <v>31</v>
      </c>
      <c r="P38" s="97">
        <f>SUM(E38:O38)</f>
        <v>61</v>
      </c>
      <c r="Q38" s="104"/>
    </row>
    <row r="39" spans="1:17" ht="36" customHeight="1">
      <c r="A39" s="62" t="s">
        <v>40</v>
      </c>
      <c r="B39" s="16" t="s">
        <v>41</v>
      </c>
      <c r="C39" s="15">
        <v>400</v>
      </c>
      <c r="D39" s="45">
        <v>80</v>
      </c>
      <c r="E39" s="95">
        <v>80</v>
      </c>
      <c r="F39" s="95">
        <v>80</v>
      </c>
      <c r="G39" s="95"/>
      <c r="H39" s="95"/>
      <c r="I39" s="95"/>
      <c r="J39" s="95"/>
      <c r="K39" s="95"/>
      <c r="L39" s="95"/>
      <c r="M39" s="95"/>
      <c r="N39" s="95">
        <v>80</v>
      </c>
      <c r="O39" s="96">
        <v>80</v>
      </c>
      <c r="P39" s="97">
        <f>SUM(D39:O39)</f>
        <v>400</v>
      </c>
      <c r="Q39" s="104"/>
    </row>
    <row r="40" spans="1:17" ht="31.5" customHeight="1">
      <c r="A40" s="62" t="s">
        <v>42</v>
      </c>
      <c r="B40" s="16" t="s">
        <v>3</v>
      </c>
      <c r="C40" s="15">
        <f>C29*0.3</f>
        <v>5850.5999999999995</v>
      </c>
      <c r="D40" s="45">
        <v>4</v>
      </c>
      <c r="E40" s="54">
        <v>4</v>
      </c>
      <c r="F40" s="54">
        <v>5</v>
      </c>
      <c r="G40" s="54"/>
      <c r="H40" s="54"/>
      <c r="I40" s="54"/>
      <c r="J40" s="54"/>
      <c r="K40" s="54"/>
      <c r="L40" s="54"/>
      <c r="M40" s="54"/>
      <c r="N40" s="72"/>
      <c r="O40" s="55"/>
      <c r="P40" s="17">
        <f>SUM(D40:O40)</f>
        <v>13</v>
      </c>
    </row>
    <row r="41" spans="1:17" ht="74.25" customHeight="1">
      <c r="A41" s="62" t="s">
        <v>43</v>
      </c>
      <c r="B41" s="16" t="s">
        <v>3</v>
      </c>
      <c r="C41" s="106">
        <f>C30*0.3</f>
        <v>7384.95</v>
      </c>
      <c r="D41" s="45"/>
      <c r="E41" s="54"/>
      <c r="F41" s="54"/>
      <c r="G41" s="54"/>
      <c r="H41" s="54"/>
      <c r="I41" s="54"/>
      <c r="J41" s="54"/>
      <c r="K41" s="54"/>
      <c r="L41" s="54"/>
      <c r="M41" s="54"/>
      <c r="N41" s="72">
        <v>4</v>
      </c>
      <c r="O41" s="55">
        <v>5</v>
      </c>
      <c r="P41" s="17">
        <f>SUM(E41:O41)</f>
        <v>9</v>
      </c>
    </row>
    <row r="42" spans="1:17">
      <c r="A42" s="1" t="s">
        <v>1</v>
      </c>
      <c r="B42" s="15" t="s">
        <v>0</v>
      </c>
      <c r="C42" s="15">
        <v>30</v>
      </c>
      <c r="D42" s="122">
        <v>1</v>
      </c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33"/>
      <c r="P42" s="17">
        <v>1</v>
      </c>
    </row>
    <row r="43" spans="1:17" ht="19.5">
      <c r="A43" s="10" t="s">
        <v>13</v>
      </c>
      <c r="B43" s="9"/>
      <c r="C43" s="27"/>
      <c r="D43" s="47"/>
      <c r="E43" s="8"/>
      <c r="F43" s="8"/>
      <c r="G43" s="8"/>
      <c r="H43" s="8"/>
      <c r="I43" s="7"/>
      <c r="J43" s="7"/>
      <c r="K43" s="7"/>
      <c r="L43" s="7"/>
      <c r="M43" s="7"/>
      <c r="N43" s="7"/>
      <c r="O43" s="36"/>
      <c r="P43" s="17"/>
    </row>
    <row r="44" spans="1:17">
      <c r="A44" s="6" t="s">
        <v>12</v>
      </c>
      <c r="B44" s="109" t="s">
        <v>3</v>
      </c>
      <c r="C44" s="111">
        <v>44689</v>
      </c>
      <c r="D44" s="45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5"/>
      <c r="P44" s="17"/>
    </row>
    <row r="45" spans="1:17">
      <c r="A45" s="6" t="s">
        <v>11</v>
      </c>
      <c r="B45" s="110"/>
      <c r="C45" s="112"/>
      <c r="D45" s="45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5"/>
      <c r="P45" s="17"/>
    </row>
    <row r="46" spans="1:17">
      <c r="A46" s="61" t="s">
        <v>4</v>
      </c>
      <c r="B46" s="50"/>
      <c r="C46" s="28"/>
      <c r="D46" s="45">
        <v>1</v>
      </c>
      <c r="E46" s="54">
        <v>1</v>
      </c>
      <c r="F46" s="54">
        <v>1</v>
      </c>
      <c r="G46" s="54">
        <v>9</v>
      </c>
      <c r="H46" s="54">
        <v>9</v>
      </c>
      <c r="I46" s="54">
        <v>8</v>
      </c>
      <c r="J46" s="54">
        <v>9</v>
      </c>
      <c r="K46" s="54">
        <v>9</v>
      </c>
      <c r="L46" s="54">
        <v>9</v>
      </c>
      <c r="M46" s="54">
        <v>8</v>
      </c>
      <c r="N46" s="54">
        <v>1</v>
      </c>
      <c r="O46" s="55">
        <v>1</v>
      </c>
      <c r="P46" s="17">
        <f>SUM(D46:O46)</f>
        <v>66</v>
      </c>
    </row>
    <row r="47" spans="1:17">
      <c r="A47" s="61" t="s">
        <v>53</v>
      </c>
      <c r="B47" s="50"/>
      <c r="C47" s="28"/>
      <c r="D47" s="45">
        <v>31</v>
      </c>
      <c r="E47" s="54">
        <v>28</v>
      </c>
      <c r="F47" s="54">
        <v>31</v>
      </c>
      <c r="G47" s="54">
        <v>30</v>
      </c>
      <c r="H47" s="54">
        <v>31</v>
      </c>
      <c r="I47" s="54">
        <v>30</v>
      </c>
      <c r="J47" s="54">
        <v>31</v>
      </c>
      <c r="K47" s="54">
        <v>31</v>
      </c>
      <c r="L47" s="54">
        <v>30</v>
      </c>
      <c r="M47" s="54">
        <v>31</v>
      </c>
      <c r="N47" s="54">
        <v>30</v>
      </c>
      <c r="O47" s="55">
        <v>31</v>
      </c>
      <c r="P47" s="17">
        <f>SUM(D47:O47)</f>
        <v>365</v>
      </c>
    </row>
    <row r="48" spans="1:17" ht="21.75" customHeight="1">
      <c r="A48" s="6" t="s">
        <v>10</v>
      </c>
      <c r="B48" s="18" t="s">
        <v>3</v>
      </c>
      <c r="C48" s="49">
        <v>15381</v>
      </c>
      <c r="D48" s="45"/>
      <c r="E48" s="54"/>
      <c r="F48" s="54"/>
      <c r="G48" s="54"/>
      <c r="H48" s="54"/>
      <c r="I48" s="113"/>
      <c r="J48" s="113"/>
      <c r="K48" s="113"/>
      <c r="L48" s="113"/>
      <c r="M48" s="113"/>
      <c r="N48" s="113"/>
      <c r="O48" s="114"/>
      <c r="P48" s="17"/>
    </row>
    <row r="49" spans="1:16">
      <c r="A49" s="61" t="s">
        <v>53</v>
      </c>
      <c r="B49" s="50"/>
      <c r="C49" s="28"/>
      <c r="D49" s="45">
        <v>31</v>
      </c>
      <c r="E49" s="54">
        <v>28</v>
      </c>
      <c r="F49" s="54">
        <v>31</v>
      </c>
      <c r="G49" s="54">
        <v>30</v>
      </c>
      <c r="H49" s="54">
        <v>31</v>
      </c>
      <c r="I49" s="54">
        <v>30</v>
      </c>
      <c r="J49" s="54">
        <v>31</v>
      </c>
      <c r="K49" s="54">
        <v>31</v>
      </c>
      <c r="L49" s="54">
        <v>30</v>
      </c>
      <c r="M49" s="54">
        <v>31</v>
      </c>
      <c r="N49" s="54">
        <v>30</v>
      </c>
      <c r="O49" s="55">
        <v>31</v>
      </c>
      <c r="P49" s="17">
        <f>SUM(D49:O49)</f>
        <v>365</v>
      </c>
    </row>
    <row r="50" spans="1:16">
      <c r="A50" s="2" t="s">
        <v>9</v>
      </c>
      <c r="B50" s="48" t="s">
        <v>38</v>
      </c>
      <c r="C50" s="49">
        <v>680</v>
      </c>
      <c r="D50" s="126">
        <v>1</v>
      </c>
      <c r="E50" s="120"/>
      <c r="F50" s="120"/>
      <c r="G50" s="120"/>
      <c r="H50" s="120"/>
      <c r="I50" s="121"/>
      <c r="J50" s="113">
        <v>1</v>
      </c>
      <c r="K50" s="113"/>
      <c r="L50" s="113"/>
      <c r="M50" s="113"/>
      <c r="N50" s="113"/>
      <c r="O50" s="114"/>
      <c r="P50" s="17">
        <v>2</v>
      </c>
    </row>
    <row r="51" spans="1:16">
      <c r="A51" s="6" t="s">
        <v>8</v>
      </c>
      <c r="B51" s="50" t="s">
        <v>3</v>
      </c>
      <c r="C51" s="49">
        <v>180</v>
      </c>
      <c r="D51" s="45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5"/>
      <c r="P51" s="17"/>
    </row>
    <row r="52" spans="1:16">
      <c r="A52" s="2" t="s">
        <v>36</v>
      </c>
      <c r="B52" s="48"/>
      <c r="C52" s="24"/>
      <c r="D52" s="45">
        <v>13</v>
      </c>
      <c r="E52" s="54">
        <v>12</v>
      </c>
      <c r="F52" s="54">
        <v>13</v>
      </c>
      <c r="G52" s="54">
        <v>13</v>
      </c>
      <c r="H52" s="54">
        <v>13</v>
      </c>
      <c r="I52" s="54">
        <v>13</v>
      </c>
      <c r="J52" s="54">
        <v>14</v>
      </c>
      <c r="K52" s="54">
        <v>13</v>
      </c>
      <c r="L52" s="54">
        <v>12</v>
      </c>
      <c r="M52" s="54">
        <v>14</v>
      </c>
      <c r="N52" s="54">
        <v>13</v>
      </c>
      <c r="O52" s="55">
        <v>13</v>
      </c>
      <c r="P52" s="17">
        <f>SUM(D52:O52)</f>
        <v>156</v>
      </c>
    </row>
    <row r="53" spans="1:16">
      <c r="A53" s="2" t="s">
        <v>7</v>
      </c>
      <c r="B53" s="48" t="s">
        <v>2</v>
      </c>
      <c r="C53" s="49">
        <v>2.7</v>
      </c>
      <c r="D53" s="126">
        <v>1</v>
      </c>
      <c r="E53" s="120"/>
      <c r="F53" s="120"/>
      <c r="G53" s="120"/>
      <c r="H53" s="120"/>
      <c r="I53" s="121"/>
      <c r="J53" s="113">
        <v>1</v>
      </c>
      <c r="K53" s="113"/>
      <c r="L53" s="113"/>
      <c r="M53" s="113"/>
      <c r="N53" s="113"/>
      <c r="O53" s="114"/>
      <c r="P53" s="17">
        <v>2</v>
      </c>
    </row>
    <row r="54" spans="1:16">
      <c r="A54" s="63" t="s">
        <v>55</v>
      </c>
      <c r="B54" s="50" t="s">
        <v>0</v>
      </c>
      <c r="C54" s="32">
        <v>122</v>
      </c>
      <c r="D54" s="45">
        <f>31*7</f>
        <v>217</v>
      </c>
      <c r="E54" s="54">
        <f>28*7</f>
        <v>196</v>
      </c>
      <c r="F54" s="54">
        <f>31*7</f>
        <v>217</v>
      </c>
      <c r="G54" s="54">
        <f>30*7</f>
        <v>210</v>
      </c>
      <c r="H54" s="54">
        <f>31*7</f>
        <v>217</v>
      </c>
      <c r="I54" s="54">
        <f>30*7</f>
        <v>210</v>
      </c>
      <c r="J54" s="54">
        <f>31*7</f>
        <v>217</v>
      </c>
      <c r="K54" s="54">
        <f>31*7</f>
        <v>217</v>
      </c>
      <c r="L54" s="54">
        <f>30*7</f>
        <v>210</v>
      </c>
      <c r="M54" s="54">
        <f>31*7</f>
        <v>217</v>
      </c>
      <c r="N54" s="54">
        <f>30*7</f>
        <v>210</v>
      </c>
      <c r="O54" s="55">
        <f>31*7</f>
        <v>217</v>
      </c>
      <c r="P54" s="17">
        <f>SUM(D54:O54)</f>
        <v>2555</v>
      </c>
    </row>
    <row r="55" spans="1:16">
      <c r="A55" s="63" t="s">
        <v>56</v>
      </c>
      <c r="B55" s="50" t="s">
        <v>0</v>
      </c>
      <c r="C55" s="32">
        <v>55</v>
      </c>
      <c r="D55" s="46"/>
      <c r="E55" s="2"/>
      <c r="F55" s="54"/>
      <c r="G55" s="54">
        <v>30</v>
      </c>
      <c r="H55" s="95">
        <v>31</v>
      </c>
      <c r="I55" s="95">
        <v>30</v>
      </c>
      <c r="J55" s="95">
        <v>31</v>
      </c>
      <c r="K55" s="95">
        <v>31</v>
      </c>
      <c r="L55" s="95">
        <v>30</v>
      </c>
      <c r="M55" s="95">
        <v>31</v>
      </c>
      <c r="N55" s="54"/>
      <c r="O55" s="55"/>
      <c r="P55" s="56">
        <f>SUM(D55:O55)</f>
        <v>214</v>
      </c>
    </row>
    <row r="56" spans="1:16">
      <c r="A56" s="6" t="s">
        <v>6</v>
      </c>
      <c r="B56" s="50" t="s">
        <v>3</v>
      </c>
      <c r="C56" s="30">
        <f>14557.56/1.25</f>
        <v>11646.047999999999</v>
      </c>
      <c r="D56" s="128">
        <v>1</v>
      </c>
      <c r="E56" s="129"/>
      <c r="F56" s="129"/>
      <c r="G56" s="113">
        <v>1</v>
      </c>
      <c r="H56" s="113"/>
      <c r="I56" s="113"/>
      <c r="J56" s="113">
        <v>1</v>
      </c>
      <c r="K56" s="113"/>
      <c r="L56" s="113"/>
      <c r="M56" s="113">
        <v>1</v>
      </c>
      <c r="N56" s="113"/>
      <c r="O56" s="114"/>
      <c r="P56" s="56">
        <f>SUM(D56:O56)</f>
        <v>4</v>
      </c>
    </row>
    <row r="57" spans="1:16">
      <c r="A57" s="63" t="s">
        <v>58</v>
      </c>
      <c r="B57" s="48" t="s">
        <v>3</v>
      </c>
      <c r="C57" s="32">
        <v>3004</v>
      </c>
      <c r="D57" s="126">
        <v>1</v>
      </c>
      <c r="E57" s="120"/>
      <c r="F57" s="120"/>
      <c r="G57" s="120"/>
      <c r="H57" s="120"/>
      <c r="I57" s="121"/>
      <c r="J57" s="113">
        <v>1</v>
      </c>
      <c r="K57" s="113"/>
      <c r="L57" s="113"/>
      <c r="M57" s="113"/>
      <c r="N57" s="113"/>
      <c r="O57" s="114"/>
      <c r="P57" s="56">
        <f>SUM(D57:O57)</f>
        <v>2</v>
      </c>
    </row>
    <row r="58" spans="1:16">
      <c r="A58" s="3" t="s">
        <v>74</v>
      </c>
      <c r="B58" s="50" t="s">
        <v>3</v>
      </c>
      <c r="C58" s="31">
        <v>4202.38</v>
      </c>
      <c r="D58" s="38"/>
      <c r="E58" s="5"/>
      <c r="F58" s="5"/>
      <c r="G58" s="5"/>
      <c r="H58" s="5"/>
      <c r="I58" s="54"/>
      <c r="J58" s="54"/>
      <c r="K58" s="54"/>
      <c r="L58" s="54"/>
      <c r="M58" s="54"/>
      <c r="N58" s="54"/>
      <c r="O58" s="55"/>
      <c r="P58" s="17"/>
    </row>
    <row r="59" spans="1:16">
      <c r="A59" s="4" t="s">
        <v>59</v>
      </c>
      <c r="B59" s="48" t="s">
        <v>3</v>
      </c>
      <c r="C59" s="13">
        <v>4202.38</v>
      </c>
      <c r="D59" s="45">
        <v>1</v>
      </c>
      <c r="E59" s="54">
        <v>1</v>
      </c>
      <c r="F59" s="54">
        <v>1</v>
      </c>
      <c r="G59" s="54">
        <v>1</v>
      </c>
      <c r="H59" s="2"/>
      <c r="I59" s="54"/>
      <c r="J59" s="54"/>
      <c r="K59" s="54"/>
      <c r="L59" s="54"/>
      <c r="M59" s="54"/>
      <c r="N59" s="54">
        <v>1</v>
      </c>
      <c r="O59" s="55">
        <v>1</v>
      </c>
      <c r="P59" s="17">
        <f>SUM(D59:O59)</f>
        <v>6</v>
      </c>
    </row>
    <row r="60" spans="1:16">
      <c r="A60" s="1" t="s">
        <v>5</v>
      </c>
      <c r="B60" s="48" t="s">
        <v>3</v>
      </c>
      <c r="C60" s="49">
        <v>2830.8</v>
      </c>
      <c r="D60" s="45"/>
      <c r="E60" s="2"/>
      <c r="F60" s="2"/>
      <c r="G60" s="2"/>
      <c r="H60" s="2"/>
      <c r="I60" s="54"/>
      <c r="J60" s="54"/>
      <c r="K60" s="54"/>
      <c r="L60" s="54"/>
      <c r="M60" s="54"/>
      <c r="N60" s="2"/>
      <c r="O60" s="39"/>
      <c r="P60" s="17"/>
    </row>
    <row r="61" spans="1:16">
      <c r="A61" s="4" t="s">
        <v>4</v>
      </c>
      <c r="B61" s="48" t="s">
        <v>3</v>
      </c>
      <c r="C61" s="49">
        <v>2830.8</v>
      </c>
      <c r="D61" s="45">
        <v>1</v>
      </c>
      <c r="E61" s="54"/>
      <c r="F61" s="2"/>
      <c r="G61" s="54">
        <v>1</v>
      </c>
      <c r="H61" s="2"/>
      <c r="I61" s="54"/>
      <c r="J61" s="54">
        <v>1</v>
      </c>
      <c r="K61" s="54"/>
      <c r="L61" s="54"/>
      <c r="M61" s="54">
        <v>1</v>
      </c>
      <c r="N61" s="54"/>
      <c r="O61" s="55"/>
      <c r="P61" s="17">
        <f>SUM(D61:O61)</f>
        <v>4</v>
      </c>
    </row>
    <row r="62" spans="1:16">
      <c r="A62" s="61" t="s">
        <v>53</v>
      </c>
      <c r="B62" s="48" t="s">
        <v>3</v>
      </c>
      <c r="C62" s="49">
        <v>2830.8</v>
      </c>
      <c r="D62" s="45">
        <v>4</v>
      </c>
      <c r="E62" s="54">
        <v>4</v>
      </c>
      <c r="F62" s="54">
        <v>1</v>
      </c>
      <c r="G62" s="54">
        <v>1</v>
      </c>
      <c r="H62" s="54">
        <v>1</v>
      </c>
      <c r="I62" s="54">
        <v>1</v>
      </c>
      <c r="J62" s="54">
        <v>1</v>
      </c>
      <c r="K62" s="54">
        <v>1</v>
      </c>
      <c r="L62" s="54">
        <v>1</v>
      </c>
      <c r="M62" s="54">
        <v>1</v>
      </c>
      <c r="N62" s="54">
        <v>5</v>
      </c>
      <c r="O62" s="55">
        <v>4</v>
      </c>
      <c r="P62" s="17">
        <f>SUM(D62:O62)</f>
        <v>25</v>
      </c>
    </row>
    <row r="63" spans="1:16" ht="43.5">
      <c r="A63" s="1" t="s">
        <v>50</v>
      </c>
      <c r="B63" s="48" t="s">
        <v>2</v>
      </c>
      <c r="C63" s="30">
        <f>SUM(D63:O63)</f>
        <v>354076.60799999989</v>
      </c>
      <c r="D63" s="40">
        <f>O63</f>
        <v>115334.39999999999</v>
      </c>
      <c r="E63" s="41">
        <f>(C48+C44)*1.88*0.48</f>
        <v>54207.167999999991</v>
      </c>
      <c r="F63" s="41">
        <f>(C44+C48)*0.3*0.48</f>
        <v>8650.08</v>
      </c>
      <c r="G63" s="41">
        <f>(C44+C48)*0.1*0.48</f>
        <v>2883.3599999999997</v>
      </c>
      <c r="H63" s="41"/>
      <c r="I63" s="41"/>
      <c r="J63" s="41"/>
      <c r="K63" s="41"/>
      <c r="L63" s="41"/>
      <c r="M63" s="41"/>
      <c r="N63" s="41">
        <f>(C44+C48)*2*0.48</f>
        <v>57667.199999999997</v>
      </c>
      <c r="O63" s="42">
        <f>(C44+C48)*4*0.48</f>
        <v>115334.39999999999</v>
      </c>
      <c r="P63" s="101">
        <f>SUM(D63:O63)</f>
        <v>354076.60799999989</v>
      </c>
    </row>
    <row r="64" spans="1:16" ht="29.25">
      <c r="A64" s="1" t="s">
        <v>64</v>
      </c>
      <c r="B64" s="48" t="s">
        <v>3</v>
      </c>
      <c r="C64" s="49">
        <v>15381</v>
      </c>
      <c r="D64" s="45">
        <f>31*2</f>
        <v>62</v>
      </c>
      <c r="E64" s="95">
        <f>28*2</f>
        <v>56</v>
      </c>
      <c r="F64" s="95">
        <f>31*2</f>
        <v>62</v>
      </c>
      <c r="G64" s="95">
        <f>30*2</f>
        <v>60</v>
      </c>
      <c r="H64" s="95"/>
      <c r="I64" s="54"/>
      <c r="J64" s="54"/>
      <c r="K64" s="54"/>
      <c r="L64" s="54"/>
      <c r="M64" s="95"/>
      <c r="N64" s="95">
        <f>30*2</f>
        <v>60</v>
      </c>
      <c r="O64" s="96">
        <f>31*2</f>
        <v>62</v>
      </c>
      <c r="P64" s="97">
        <f>SUM(D64:O64)</f>
        <v>362</v>
      </c>
    </row>
    <row r="65" spans="1:16" ht="16.5" customHeight="1">
      <c r="A65" s="1" t="s">
        <v>66</v>
      </c>
      <c r="B65" s="48" t="s">
        <v>3</v>
      </c>
      <c r="C65" s="49">
        <v>44689</v>
      </c>
      <c r="D65" s="45">
        <f>31*2</f>
        <v>62</v>
      </c>
      <c r="E65" s="95">
        <f>28*2</f>
        <v>56</v>
      </c>
      <c r="F65" s="95">
        <f>31*2</f>
        <v>62</v>
      </c>
      <c r="G65" s="95">
        <f>30*2</f>
        <v>60</v>
      </c>
      <c r="H65" s="95"/>
      <c r="I65" s="54"/>
      <c r="J65" s="54"/>
      <c r="K65" s="54"/>
      <c r="L65" s="54"/>
      <c r="M65" s="95"/>
      <c r="N65" s="95">
        <f>30*2</f>
        <v>60</v>
      </c>
      <c r="O65" s="96">
        <f>31*2</f>
        <v>62</v>
      </c>
      <c r="P65" s="97">
        <f t="shared" ref="P65:P73" si="6">SUM(D65:O65)</f>
        <v>362</v>
      </c>
    </row>
    <row r="66" spans="1:16">
      <c r="A66" s="62" t="s">
        <v>67</v>
      </c>
      <c r="B66" s="48" t="s">
        <v>44</v>
      </c>
      <c r="C66" s="49">
        <v>4</v>
      </c>
      <c r="D66" s="45">
        <f>31*5</f>
        <v>155</v>
      </c>
      <c r="E66" s="95">
        <f>28*5</f>
        <v>140</v>
      </c>
      <c r="F66" s="95">
        <f>31*5</f>
        <v>155</v>
      </c>
      <c r="G66" s="95">
        <f>10*5</f>
        <v>50</v>
      </c>
      <c r="H66" s="95"/>
      <c r="I66" s="54"/>
      <c r="J66" s="54"/>
      <c r="K66" s="54"/>
      <c r="L66" s="54"/>
      <c r="M66" s="95"/>
      <c r="N66" s="95">
        <f>30*5</f>
        <v>150</v>
      </c>
      <c r="O66" s="96">
        <f>31*5</f>
        <v>155</v>
      </c>
      <c r="P66" s="97">
        <f t="shared" si="6"/>
        <v>805</v>
      </c>
    </row>
    <row r="67" spans="1:16">
      <c r="A67" s="1" t="s">
        <v>68</v>
      </c>
      <c r="B67" s="48" t="s">
        <v>41</v>
      </c>
      <c r="C67" s="30">
        <f>SUM(D67:O67)</f>
        <v>169956.77183999997</v>
      </c>
      <c r="D67" s="40">
        <f>O67</f>
        <v>55360.511999999995</v>
      </c>
      <c r="E67" s="41">
        <f>E63*0.48</f>
        <v>26019.440639999993</v>
      </c>
      <c r="F67" s="41">
        <f>F63*0.48</f>
        <v>4152.0383999999995</v>
      </c>
      <c r="G67" s="41">
        <f>G63*0.48</f>
        <v>1384.0127999999997</v>
      </c>
      <c r="H67" s="41"/>
      <c r="I67" s="41"/>
      <c r="J67" s="41"/>
      <c r="K67" s="41"/>
      <c r="L67" s="41"/>
      <c r="M67" s="41"/>
      <c r="N67" s="41">
        <f>N63*0.48</f>
        <v>27680.255999999998</v>
      </c>
      <c r="O67" s="102">
        <f>O63*0.48</f>
        <v>55360.511999999995</v>
      </c>
      <c r="P67" s="103">
        <f t="shared" si="6"/>
        <v>169956.77183999997</v>
      </c>
    </row>
    <row r="68" spans="1:16" ht="16.5" customHeight="1">
      <c r="A68" s="1" t="s">
        <v>69</v>
      </c>
      <c r="B68" s="48" t="s">
        <v>45</v>
      </c>
      <c r="C68" s="30">
        <f>SUM(D68:O68)</f>
        <v>169956.77183999997</v>
      </c>
      <c r="D68" s="40">
        <f>D67</f>
        <v>55360.511999999995</v>
      </c>
      <c r="E68" s="41">
        <f>E67</f>
        <v>26019.440639999993</v>
      </c>
      <c r="F68" s="41">
        <f>F67</f>
        <v>4152.0383999999995</v>
      </c>
      <c r="G68" s="41">
        <f>G67</f>
        <v>1384.0127999999997</v>
      </c>
      <c r="H68" s="41"/>
      <c r="I68" s="41"/>
      <c r="J68" s="41"/>
      <c r="K68" s="41"/>
      <c r="L68" s="41"/>
      <c r="M68" s="41"/>
      <c r="N68" s="41">
        <f>N67</f>
        <v>27680.255999999998</v>
      </c>
      <c r="O68" s="102">
        <f>O67</f>
        <v>55360.511999999995</v>
      </c>
      <c r="P68" s="103">
        <f t="shared" si="6"/>
        <v>169956.77183999997</v>
      </c>
    </row>
    <row r="69" spans="1:16">
      <c r="A69" s="1" t="s">
        <v>78</v>
      </c>
      <c r="B69" s="48" t="s">
        <v>41</v>
      </c>
      <c r="C69" s="30">
        <f>SUM(D69:O69)</f>
        <v>169956.77183999997</v>
      </c>
      <c r="D69" s="40">
        <f>D67</f>
        <v>55360.511999999995</v>
      </c>
      <c r="E69" s="41">
        <f>E67</f>
        <v>26019.440639999993</v>
      </c>
      <c r="F69" s="41">
        <f>F67</f>
        <v>4152.0383999999995</v>
      </c>
      <c r="G69" s="41">
        <f>G67</f>
        <v>1384.0127999999997</v>
      </c>
      <c r="H69" s="41"/>
      <c r="I69" s="41"/>
      <c r="J69" s="41"/>
      <c r="K69" s="41"/>
      <c r="L69" s="41"/>
      <c r="M69" s="41"/>
      <c r="N69" s="41">
        <f>N67</f>
        <v>27680.255999999998</v>
      </c>
      <c r="O69" s="102">
        <f>O67</f>
        <v>55360.511999999995</v>
      </c>
      <c r="P69" s="103">
        <f t="shared" si="6"/>
        <v>169956.77183999997</v>
      </c>
    </row>
    <row r="70" spans="1:16" ht="29.25">
      <c r="A70" s="1" t="s">
        <v>70</v>
      </c>
      <c r="B70" s="48" t="s">
        <v>3</v>
      </c>
      <c r="C70" s="49">
        <f>C65</f>
        <v>44689</v>
      </c>
      <c r="D70" s="45">
        <v>31</v>
      </c>
      <c r="E70" s="95">
        <v>28</v>
      </c>
      <c r="F70" s="95">
        <v>31</v>
      </c>
      <c r="G70" s="95">
        <v>30</v>
      </c>
      <c r="H70" s="95"/>
      <c r="I70" s="54"/>
      <c r="J70" s="54"/>
      <c r="K70" s="54"/>
      <c r="L70" s="54"/>
      <c r="M70" s="95"/>
      <c r="N70" s="95">
        <v>30</v>
      </c>
      <c r="O70" s="96">
        <v>31</v>
      </c>
      <c r="P70" s="97">
        <f>SUM(D70:O70)</f>
        <v>181</v>
      </c>
    </row>
    <row r="71" spans="1:16">
      <c r="A71" s="1" t="s">
        <v>71</v>
      </c>
      <c r="B71" s="48" t="s">
        <v>3</v>
      </c>
      <c r="C71" s="49">
        <v>15381</v>
      </c>
      <c r="D71" s="45">
        <v>31</v>
      </c>
      <c r="E71" s="95">
        <v>28</v>
      </c>
      <c r="F71" s="95">
        <v>31</v>
      </c>
      <c r="G71" s="95">
        <v>30</v>
      </c>
      <c r="H71" s="95"/>
      <c r="I71" s="54"/>
      <c r="J71" s="54"/>
      <c r="K71" s="54"/>
      <c r="L71" s="54"/>
      <c r="M71" s="95"/>
      <c r="N71" s="95">
        <v>30</v>
      </c>
      <c r="O71" s="96">
        <v>31</v>
      </c>
      <c r="P71" s="97">
        <f t="shared" si="6"/>
        <v>181</v>
      </c>
    </row>
    <row r="72" spans="1:16">
      <c r="A72" s="1" t="s">
        <v>72</v>
      </c>
      <c r="B72" s="16" t="s">
        <v>41</v>
      </c>
      <c r="C72" s="15">
        <v>400</v>
      </c>
      <c r="D72" s="45">
        <v>66.67</v>
      </c>
      <c r="E72" s="95">
        <v>66.67</v>
      </c>
      <c r="F72" s="95">
        <v>66.67</v>
      </c>
      <c r="G72" s="95">
        <v>66.650000000000006</v>
      </c>
      <c r="H72" s="95"/>
      <c r="I72" s="2"/>
      <c r="J72" s="2"/>
      <c r="K72" s="2"/>
      <c r="L72" s="2"/>
      <c r="M72" s="2"/>
      <c r="N72" s="95">
        <v>66.67</v>
      </c>
      <c r="O72" s="96">
        <v>66.67</v>
      </c>
      <c r="P72" s="97">
        <f t="shared" si="6"/>
        <v>400</v>
      </c>
    </row>
    <row r="73" spans="1:16" ht="32.25" customHeight="1">
      <c r="A73" s="1" t="s">
        <v>73</v>
      </c>
      <c r="B73" s="16" t="s">
        <v>3</v>
      </c>
      <c r="C73" s="15">
        <f>C64*0.3</f>
        <v>4614.3</v>
      </c>
      <c r="D73" s="45">
        <v>5</v>
      </c>
      <c r="E73" s="95">
        <v>4</v>
      </c>
      <c r="F73" s="95">
        <v>5</v>
      </c>
      <c r="G73" s="95">
        <v>4</v>
      </c>
      <c r="H73" s="95"/>
      <c r="I73" s="2"/>
      <c r="J73" s="2"/>
      <c r="K73" s="2"/>
      <c r="L73" s="2"/>
      <c r="M73" s="2"/>
      <c r="N73" s="95">
        <v>4</v>
      </c>
      <c r="O73" s="96">
        <v>5</v>
      </c>
      <c r="P73" s="97">
        <f t="shared" si="6"/>
        <v>27</v>
      </c>
    </row>
    <row r="74" spans="1:16" ht="15.75" thickBot="1">
      <c r="A74" s="1" t="s">
        <v>1</v>
      </c>
      <c r="B74" s="15" t="s">
        <v>0</v>
      </c>
      <c r="C74" s="15">
        <v>20</v>
      </c>
      <c r="D74" s="130">
        <v>1</v>
      </c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2"/>
      <c r="P74" s="17">
        <v>1</v>
      </c>
    </row>
    <row r="75" spans="1:16" ht="20.25" thickBot="1">
      <c r="A75" s="10" t="s">
        <v>80</v>
      </c>
      <c r="B75" s="9"/>
      <c r="C75" s="27"/>
      <c r="D75" s="79"/>
      <c r="E75" s="80"/>
      <c r="F75" s="80"/>
      <c r="G75" s="80"/>
      <c r="H75" s="80"/>
      <c r="I75" s="81"/>
      <c r="J75" s="81"/>
      <c r="K75" s="81"/>
      <c r="L75" s="81"/>
      <c r="M75" s="81"/>
      <c r="N75" s="81"/>
      <c r="O75" s="82"/>
      <c r="P75" s="73"/>
    </row>
    <row r="76" spans="1:16">
      <c r="A76" s="6" t="s">
        <v>12</v>
      </c>
      <c r="B76" s="109" t="s">
        <v>3</v>
      </c>
      <c r="C76" s="111">
        <v>44689</v>
      </c>
      <c r="D76" s="83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5"/>
      <c r="P76" s="73"/>
    </row>
    <row r="77" spans="1:16">
      <c r="A77" s="6" t="s">
        <v>11</v>
      </c>
      <c r="B77" s="110"/>
      <c r="C77" s="112"/>
      <c r="D77" s="91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86"/>
      <c r="P77" s="73"/>
    </row>
    <row r="78" spans="1:16">
      <c r="A78" s="61" t="s">
        <v>4</v>
      </c>
      <c r="B78" s="76"/>
      <c r="C78" s="28"/>
      <c r="D78" s="91"/>
      <c r="E78" s="92"/>
      <c r="F78" s="92"/>
      <c r="G78" s="92"/>
      <c r="H78" s="92">
        <v>6</v>
      </c>
      <c r="I78" s="92"/>
      <c r="J78" s="92"/>
      <c r="K78" s="92"/>
      <c r="L78" s="92"/>
      <c r="M78" s="92"/>
      <c r="N78" s="92"/>
      <c r="O78" s="86"/>
      <c r="P78" s="73"/>
    </row>
    <row r="79" spans="1:16">
      <c r="A79" s="61" t="s">
        <v>53</v>
      </c>
      <c r="B79" s="76"/>
      <c r="C79" s="28"/>
      <c r="D79" s="91"/>
      <c r="E79" s="92"/>
      <c r="F79" s="92"/>
      <c r="G79" s="92"/>
      <c r="H79" s="92">
        <v>18</v>
      </c>
      <c r="I79" s="92"/>
      <c r="J79" s="92"/>
      <c r="K79" s="92"/>
      <c r="L79" s="92"/>
      <c r="M79" s="92"/>
      <c r="N79" s="92"/>
      <c r="O79" s="86"/>
      <c r="P79" s="73"/>
    </row>
    <row r="80" spans="1:16">
      <c r="A80" s="6" t="s">
        <v>10</v>
      </c>
      <c r="B80" s="74" t="s">
        <v>3</v>
      </c>
      <c r="C80" s="75">
        <v>15381</v>
      </c>
      <c r="D80" s="91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86"/>
      <c r="P80" s="73"/>
    </row>
    <row r="81" spans="1:16">
      <c r="A81" s="61" t="s">
        <v>53</v>
      </c>
      <c r="B81" s="76"/>
      <c r="C81" s="28"/>
      <c r="D81" s="91"/>
      <c r="E81" s="92"/>
      <c r="F81" s="92"/>
      <c r="G81" s="92"/>
      <c r="H81" s="92">
        <v>18</v>
      </c>
      <c r="I81" s="92"/>
      <c r="J81" s="92"/>
      <c r="K81" s="92"/>
      <c r="L81" s="92"/>
      <c r="M81" s="92"/>
      <c r="N81" s="92"/>
      <c r="O81" s="86"/>
      <c r="P81" s="73"/>
    </row>
    <row r="82" spans="1:16">
      <c r="A82" s="63" t="s">
        <v>81</v>
      </c>
      <c r="B82" s="76" t="s">
        <v>0</v>
      </c>
      <c r="C82" s="32">
        <v>122</v>
      </c>
      <c r="D82" s="91"/>
      <c r="E82" s="92"/>
      <c r="F82" s="92"/>
      <c r="G82" s="92"/>
      <c r="H82" s="92">
        <v>28</v>
      </c>
      <c r="I82" s="92"/>
      <c r="J82" s="92"/>
      <c r="K82" s="92"/>
      <c r="L82" s="92"/>
      <c r="M82" s="92"/>
      <c r="N82" s="92"/>
      <c r="O82" s="86"/>
      <c r="P82" s="73"/>
    </row>
    <row r="83" spans="1:16">
      <c r="A83" s="63" t="s">
        <v>82</v>
      </c>
      <c r="B83" s="76" t="s">
        <v>0</v>
      </c>
      <c r="C83" s="32">
        <v>122</v>
      </c>
      <c r="D83" s="91"/>
      <c r="E83" s="92"/>
      <c r="F83" s="92"/>
      <c r="G83" s="92"/>
      <c r="H83" s="92">
        <v>100</v>
      </c>
      <c r="I83" s="92"/>
      <c r="J83" s="92"/>
      <c r="K83" s="92"/>
      <c r="L83" s="92"/>
      <c r="M83" s="92"/>
      <c r="N83" s="92"/>
      <c r="O83" s="86"/>
      <c r="P83" s="73"/>
    </row>
    <row r="84" spans="1:16">
      <c r="A84" s="63" t="s">
        <v>56</v>
      </c>
      <c r="B84" s="76" t="s">
        <v>0</v>
      </c>
      <c r="C84" s="32">
        <v>55</v>
      </c>
      <c r="D84" s="91"/>
      <c r="E84" s="92"/>
      <c r="F84" s="92"/>
      <c r="G84" s="92"/>
      <c r="H84" s="92">
        <v>7</v>
      </c>
      <c r="I84" s="92"/>
      <c r="J84" s="92"/>
      <c r="K84" s="92"/>
      <c r="L84" s="92"/>
      <c r="M84" s="92"/>
      <c r="N84" s="92"/>
      <c r="O84" s="86"/>
      <c r="P84" s="73"/>
    </row>
    <row r="85" spans="1:16">
      <c r="A85" s="1" t="s">
        <v>5</v>
      </c>
      <c r="B85" s="72" t="s">
        <v>3</v>
      </c>
      <c r="C85" s="75">
        <v>2830.8</v>
      </c>
      <c r="D85" s="91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86"/>
      <c r="P85" s="73"/>
    </row>
    <row r="86" spans="1:16">
      <c r="A86" s="61" t="s">
        <v>53</v>
      </c>
      <c r="B86" s="72" t="s">
        <v>3</v>
      </c>
      <c r="C86" s="75">
        <v>2830.8</v>
      </c>
      <c r="D86" s="98"/>
      <c r="E86" s="99"/>
      <c r="F86" s="99"/>
      <c r="G86" s="99"/>
      <c r="H86" s="99">
        <v>5</v>
      </c>
      <c r="I86" s="99"/>
      <c r="J86" s="99"/>
      <c r="K86" s="99"/>
      <c r="L86" s="99"/>
      <c r="M86" s="99"/>
      <c r="N86" s="99"/>
      <c r="O86" s="100"/>
      <c r="P86" s="73"/>
    </row>
    <row r="87" spans="1:16" ht="15.75" thickBot="1">
      <c r="A87" s="63" t="s">
        <v>57</v>
      </c>
      <c r="B87" s="90" t="s">
        <v>0</v>
      </c>
      <c r="C87" s="29">
        <v>30</v>
      </c>
      <c r="D87" s="87"/>
      <c r="E87" s="88"/>
      <c r="F87" s="88"/>
      <c r="G87" s="88"/>
      <c r="H87" s="88">
        <v>30</v>
      </c>
      <c r="I87" s="88"/>
      <c r="J87" s="88"/>
      <c r="K87" s="88"/>
      <c r="L87" s="88"/>
      <c r="M87" s="88"/>
      <c r="N87" s="88"/>
      <c r="O87" s="89"/>
      <c r="P87" s="105"/>
    </row>
    <row r="88" spans="1:16">
      <c r="A88" s="14" t="s">
        <v>37</v>
      </c>
      <c r="B88" s="19"/>
      <c r="C88" s="19"/>
      <c r="D88" s="20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0"/>
    </row>
    <row r="89" spans="1:16">
      <c r="A89" s="44" t="s">
        <v>46</v>
      </c>
    </row>
  </sheetData>
  <mergeCells count="30">
    <mergeCell ref="B76:B77"/>
    <mergeCell ref="C76:C77"/>
    <mergeCell ref="M24:O24"/>
    <mergeCell ref="E25:I25"/>
    <mergeCell ref="J25:O25"/>
    <mergeCell ref="D56:F56"/>
    <mergeCell ref="G56:I56"/>
    <mergeCell ref="J56:L56"/>
    <mergeCell ref="M56:O56"/>
    <mergeCell ref="D74:O74"/>
    <mergeCell ref="J57:O57"/>
    <mergeCell ref="J50:O50"/>
    <mergeCell ref="D42:O42"/>
    <mergeCell ref="D53:I53"/>
    <mergeCell ref="D57:I57"/>
    <mergeCell ref="N1:O1"/>
    <mergeCell ref="D50:I50"/>
    <mergeCell ref="J53:O53"/>
    <mergeCell ref="G24:I24"/>
    <mergeCell ref="J24:L24"/>
    <mergeCell ref="P2:P3"/>
    <mergeCell ref="B44:B45"/>
    <mergeCell ref="C44:C45"/>
    <mergeCell ref="I48:O48"/>
    <mergeCell ref="A2:O2"/>
    <mergeCell ref="B14:B15"/>
    <mergeCell ref="C14:C15"/>
    <mergeCell ref="F20:H20"/>
    <mergeCell ref="L20:N20"/>
    <mergeCell ref="D24:F2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Клининг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a.ryndina</cp:lastModifiedBy>
  <cp:lastPrinted>2017-12-06T07:47:15Z</cp:lastPrinted>
  <dcterms:created xsi:type="dcterms:W3CDTF">2016-08-24T16:29:46Z</dcterms:created>
  <dcterms:modified xsi:type="dcterms:W3CDTF">2017-12-19T10:39:23Z</dcterms:modified>
</cp:coreProperties>
</file>