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05" windowWidth="23955" windowHeight="10485"/>
  </bookViews>
  <sheets>
    <sheet name="Клининг" sheetId="1" r:id="rId1"/>
  </sheets>
  <calcPr calcId="125725"/>
</workbook>
</file>

<file path=xl/calcChain.xml><?xml version="1.0" encoding="utf-8"?>
<calcChain xmlns="http://schemas.openxmlformats.org/spreadsheetml/2006/main">
  <c r="C68" i="1"/>
  <c r="O68"/>
  <c r="N67"/>
  <c r="O67"/>
  <c r="C67"/>
  <c r="F67"/>
  <c r="E67"/>
  <c r="D67"/>
  <c r="N63"/>
  <c r="M63"/>
  <c r="F63"/>
  <c r="E63"/>
  <c r="D63"/>
  <c r="N32"/>
  <c r="M32"/>
  <c r="E32"/>
  <c r="D32"/>
  <c r="M27"/>
  <c r="E27"/>
  <c r="O63"/>
  <c r="C63"/>
  <c r="O73"/>
  <c r="C73"/>
  <c r="O72"/>
  <c r="O71"/>
  <c r="O70"/>
  <c r="O66"/>
  <c r="O65"/>
  <c r="O64"/>
  <c r="O40"/>
  <c r="O39"/>
  <c r="C39"/>
  <c r="O37"/>
  <c r="O36"/>
  <c r="C37"/>
  <c r="O35"/>
  <c r="C29"/>
  <c r="O31"/>
  <c r="O30"/>
  <c r="O29"/>
  <c r="O28"/>
  <c r="O26"/>
  <c r="O25"/>
  <c r="O23"/>
  <c r="O22"/>
  <c r="O21"/>
  <c r="O20"/>
  <c r="O19"/>
  <c r="O17"/>
  <c r="O16"/>
  <c r="O14"/>
  <c r="O13"/>
  <c r="O10"/>
  <c r="O8"/>
  <c r="O7"/>
  <c r="O6"/>
  <c r="C15"/>
  <c r="I15"/>
  <c r="C23"/>
  <c r="C40"/>
  <c r="C55"/>
  <c r="L15"/>
  <c r="K15"/>
  <c r="M15"/>
  <c r="H15"/>
  <c r="N15"/>
  <c r="J15"/>
  <c r="O32"/>
  <c r="C32"/>
  <c r="O34"/>
  <c r="O33"/>
  <c r="C27"/>
  <c r="O27"/>
</calcChain>
</file>

<file path=xl/sharedStrings.xml><?xml version="1.0" encoding="utf-8"?>
<sst xmlns="http://schemas.openxmlformats.org/spreadsheetml/2006/main" count="145" uniqueCount="75">
  <si>
    <t>шт.</t>
  </si>
  <si>
    <t>Отлов бродячих животных</t>
  </si>
  <si>
    <t>м3</t>
  </si>
  <si>
    <t>м2</t>
  </si>
  <si>
    <t>Ручная уборка</t>
  </si>
  <si>
    <t>Механизированная уборка</t>
  </si>
  <si>
    <t>Парковка 48 м/м</t>
  </si>
  <si>
    <t>Уборка снега на ширину 1,5 м., удаление сосулей (Sубираемой кровли= 4 202,38 м2)</t>
  </si>
  <si>
    <t>Отмывка трудновыводимых пятен с мраморных ступеней</t>
  </si>
  <si>
    <t>Мойка остекленных фасадов зданий</t>
  </si>
  <si>
    <t xml:space="preserve">Протирка лавочек </t>
  </si>
  <si>
    <t>Замена песка в песочнице</t>
  </si>
  <si>
    <t>Детская площадка</t>
  </si>
  <si>
    <t>Промывка  лотков ливневой канализации</t>
  </si>
  <si>
    <t>Сбор случайного мусора</t>
  </si>
  <si>
    <t>Тротуары с покрытием брусчаткой, с бетонным покрытием, лестницы и пандусы</t>
  </si>
  <si>
    <t>Дороги с покрытием брусчаткой</t>
  </si>
  <si>
    <t>Дороги с бетонным покрытием</t>
  </si>
  <si>
    <t>Отметка + 960</t>
  </si>
  <si>
    <t xml:space="preserve">18 824 </t>
  </si>
  <si>
    <t>Дератизация автостоянки на 690 м/м</t>
  </si>
  <si>
    <r>
      <t>Уборка снега на ширину 1,5 м., удаление сосулей (S</t>
    </r>
    <r>
      <rPr>
        <sz val="8"/>
        <color theme="1"/>
        <rFont val="Times New Roman"/>
        <family val="1"/>
        <charset val="204"/>
      </rPr>
      <t>убираемой кровли</t>
    </r>
    <r>
      <rPr>
        <sz val="11"/>
        <color theme="1"/>
        <rFont val="Times New Roman"/>
        <family val="1"/>
        <charset val="204"/>
      </rPr>
      <t xml:space="preserve"> = 8 523,06 м2)</t>
    </r>
  </si>
  <si>
    <t xml:space="preserve">Детская площадка </t>
  </si>
  <si>
    <t xml:space="preserve">Тротуары и лестницы с покрытием брусчаткой, пандусы </t>
  </si>
  <si>
    <t>Дороги с асфальтовым покрытием</t>
  </si>
  <si>
    <t>Общественный туалет</t>
  </si>
  <si>
    <t xml:space="preserve">Механизированная уборка </t>
  </si>
  <si>
    <t xml:space="preserve">Стилобат с автостоянкой на 690 м/м </t>
  </si>
  <si>
    <t>Отметка +540</t>
  </si>
  <si>
    <t>декабрь</t>
  </si>
  <si>
    <t>ноябрь</t>
  </si>
  <si>
    <t>октябрь</t>
  </si>
  <si>
    <t>сентябрь</t>
  </si>
  <si>
    <t>август</t>
  </si>
  <si>
    <t>июль</t>
  </si>
  <si>
    <t>июнь</t>
  </si>
  <si>
    <t>май</t>
  </si>
  <si>
    <t>апрель</t>
  </si>
  <si>
    <t>март</t>
  </si>
  <si>
    <t>февраль</t>
  </si>
  <si>
    <t>кол-во</t>
  </si>
  <si>
    <t>Ед. измерения</t>
  </si>
  <si>
    <t>Периодичность уборки твердых покрытий, фасадов и кровли объекта СТК "Горная Карусель"</t>
  </si>
  <si>
    <t>Приложение № 1</t>
  </si>
  <si>
    <t>Всего периодтчность</t>
  </si>
  <si>
    <t>Промывка лотков ливневой канализации</t>
  </si>
  <si>
    <t>Дератизация парковки на 48 м/м</t>
  </si>
  <si>
    <t>Мойка, очистка покрытия</t>
  </si>
  <si>
    <t>Сбор случайного мусора (в т.ч. отмывка пятен при необходимости)*</t>
  </si>
  <si>
    <t>Уборка общественного туалета, в том числе снабжение расходными материалами*</t>
  </si>
  <si>
    <t>Очистка, протирка урн  в течение дня*</t>
  </si>
  <si>
    <r>
      <t xml:space="preserve">* </t>
    </r>
    <r>
      <rPr>
        <sz val="11"/>
        <color theme="1"/>
        <rFont val="Times New Roman"/>
        <family val="1"/>
        <charset val="204"/>
      </rPr>
      <t>Оказание услуг производится в течение всего дня</t>
    </r>
  </si>
  <si>
    <t>м.п.</t>
  </si>
  <si>
    <t>а) Сдвижка и подметание снега при снегопаде на придомовой территории с усовершенствованным покрытием 1 класса</t>
  </si>
  <si>
    <t>б) Сдвижка и подметание снега при снегопаде на придомовой территории с усовершенствованным покрытием 1 класса</t>
  </si>
  <si>
    <t>в) Сдвигание свежевыпавшего снега толщиной слоя свыше 2 см в валы или кучи дорожной комбинированной машиной</t>
  </si>
  <si>
    <t>д) Погрузка снега и скола в автосамосвалы погрузчиками</t>
  </si>
  <si>
    <t>ж) Погрузка снега и скола в автосамосвалы погрузчиками (ПРИМЕНИТЕЛЬНО: Перекидывание снега от места разгрузки в снегоплавильную установку)</t>
  </si>
  <si>
    <t>л) Перевозка соляной смеси по территории объекта (до 3 км)</t>
  </si>
  <si>
    <t>тонн</t>
  </si>
  <si>
    <t>м) Очистка территории с усовершенствованным покрытием 1 класса от наледи без обработки противогололедными реагентами (30% территории)</t>
  </si>
  <si>
    <t>н) Очистка территории с усовершенствованным покрытием 1 класса от наледи без обработки противогололедными реагентами (30% территории)</t>
  </si>
  <si>
    <t>г) Сгребание снега с формированием снежного вала: трактором (4 ед)</t>
  </si>
  <si>
    <t>км</t>
  </si>
  <si>
    <t>т-км</t>
  </si>
  <si>
    <t>г) Сгребание снега с формированием снежного вала: трактором (6 ед)</t>
  </si>
  <si>
    <t>Кровля, выступающие элементы зданий</t>
  </si>
  <si>
    <t>л) Перевозка соляной смеси по территории объекта (до 1 км)</t>
  </si>
  <si>
    <t>е) Вывоз снега, льда и др. мусора в черте курорта автосамосвалами: снега мокрого, слежавшегося</t>
  </si>
  <si>
    <t>**По согласованию с заказчиком</t>
  </si>
  <si>
    <t>з) Посыпка территорий противогололедными материалами (с применением техники) **</t>
  </si>
  <si>
    <t>и) Посыпка территорий противогололедными материалами (вручную) **</t>
  </si>
  <si>
    <t>к) Посыпка территорий противогололедными материалами (вручную) **</t>
  </si>
  <si>
    <t>Уборка, сбор, вывоз уплотненного снега (с коэффициентом уплотнения 0,48) в места временного и постоянного складирования в пределах территории объекта СТК "Горная Карусель" (определяются Заказчиком) в т.ч.:</t>
  </si>
  <si>
    <t>Уборка, сбор, вывоз уплотненногог снега (с коэффициентом уплотнения 0,48) в места временного и постоянного складирования в пределах территории объекта СТК "Горная Карусель" (определяются Заказчиком) в т.ч.: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</si>
</sst>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5"/>
      <color theme="1"/>
      <name val="Times New Roman"/>
      <family val="1"/>
      <charset val="204"/>
    </font>
    <font>
      <b/>
      <sz val="15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-0.249977111117893"/>
        <bgColor indexed="64"/>
      </patternFill>
    </fill>
  </fills>
  <borders count="25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95">
    <xf numFmtId="0" fontId="0" fillId="0" borderId="0" xfId="0"/>
    <xf numFmtId="0" fontId="2" fillId="2" borderId="4" xfId="0" applyFont="1" applyFill="1" applyBorder="1" applyAlignment="1">
      <alignment wrapText="1"/>
    </xf>
    <xf numFmtId="0" fontId="1" fillId="2" borderId="4" xfId="0" applyFont="1" applyFill="1" applyBorder="1"/>
    <xf numFmtId="0" fontId="2" fillId="2" borderId="4" xfId="0" applyFont="1" applyFill="1" applyBorder="1"/>
    <xf numFmtId="0" fontId="1" fillId="2" borderId="4" xfId="0" applyFont="1" applyFill="1" applyBorder="1" applyAlignment="1">
      <alignment wrapText="1"/>
    </xf>
    <xf numFmtId="4" fontId="1" fillId="2" borderId="4" xfId="0" applyNumberFormat="1" applyFont="1" applyFill="1" applyBorder="1" applyAlignment="1">
      <alignment horizontal="center" vertical="center"/>
    </xf>
    <xf numFmtId="0" fontId="2" fillId="2" borderId="4" xfId="0" applyFont="1" applyFill="1" applyBorder="1" applyAlignment="1">
      <alignment vertical="center" wrapText="1"/>
    </xf>
    <xf numFmtId="0" fontId="1" fillId="3" borderId="4" xfId="0" applyFont="1" applyFill="1" applyBorder="1" applyAlignment="1">
      <alignment horizontal="center" vertical="center"/>
    </xf>
    <xf numFmtId="0" fontId="1" fillId="3" borderId="4" xfId="0" applyFont="1" applyFill="1" applyBorder="1"/>
    <xf numFmtId="0" fontId="4" fillId="3" borderId="4" xfId="0" applyFont="1" applyFill="1" applyBorder="1" applyAlignment="1">
      <alignment horizontal="center" vertical="center"/>
    </xf>
    <xf numFmtId="0" fontId="5" fillId="3" borderId="4" xfId="0" applyFont="1" applyFill="1" applyBorder="1"/>
    <xf numFmtId="0" fontId="1" fillId="2" borderId="4" xfId="0" applyFont="1" applyFill="1" applyBorder="1" applyAlignment="1">
      <alignment vertical="center"/>
    </xf>
    <xf numFmtId="0" fontId="1" fillId="0" borderId="4" xfId="0" applyFont="1" applyBorder="1"/>
    <xf numFmtId="0" fontId="1" fillId="0" borderId="4" xfId="0" applyFont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wrapText="1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/>
    </xf>
    <xf numFmtId="0" fontId="1" fillId="0" borderId="0" xfId="0" applyFont="1"/>
    <xf numFmtId="0" fontId="1" fillId="0" borderId="0" xfId="0" applyFont="1" applyAlignment="1">
      <alignment horizontal="center" vertical="center"/>
    </xf>
    <xf numFmtId="0" fontId="1" fillId="0" borderId="6" xfId="0" applyFont="1" applyBorder="1"/>
    <xf numFmtId="0" fontId="1" fillId="0" borderId="5" xfId="0" applyFont="1" applyBorder="1" applyAlignment="1">
      <alignment horizontal="center" vertical="center"/>
    </xf>
    <xf numFmtId="0" fontId="1" fillId="0" borderId="5" xfId="0" applyFont="1" applyBorder="1"/>
    <xf numFmtId="0" fontId="1" fillId="0" borderId="0" xfId="0" applyFont="1" applyBorder="1"/>
    <xf numFmtId="0" fontId="1" fillId="2" borderId="0" xfId="0" applyFont="1" applyFill="1" applyBorder="1"/>
    <xf numFmtId="0" fontId="0" fillId="0" borderId="0" xfId="0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3" borderId="3" xfId="0" applyFont="1" applyFill="1" applyBorder="1"/>
    <xf numFmtId="0" fontId="1" fillId="2" borderId="3" xfId="0" applyFont="1" applyFill="1" applyBorder="1"/>
    <xf numFmtId="0" fontId="1" fillId="2" borderId="3" xfId="0" applyFont="1" applyFill="1" applyBorder="1" applyAlignment="1">
      <alignment horizontal="center"/>
    </xf>
    <xf numFmtId="2" fontId="1" fillId="2" borderId="3" xfId="0" applyNumberFormat="1" applyFont="1" applyFill="1" applyBorder="1" applyAlignment="1">
      <alignment horizontal="center" vertical="center"/>
    </xf>
    <xf numFmtId="4" fontId="1" fillId="2" borderId="3" xfId="0" applyNumberFormat="1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/>
    </xf>
    <xf numFmtId="0" fontId="1" fillId="0" borderId="12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3" borderId="15" xfId="0" applyFont="1" applyFill="1" applyBorder="1"/>
    <xf numFmtId="0" fontId="1" fillId="3" borderId="16" xfId="0" applyFont="1" applyFill="1" applyBorder="1" applyAlignment="1">
      <alignment horizontal="center" vertical="center"/>
    </xf>
    <xf numFmtId="0" fontId="1" fillId="2" borderId="15" xfId="0" applyFont="1" applyFill="1" applyBorder="1" applyAlignment="1">
      <alignment horizontal="center" vertical="center"/>
    </xf>
    <xf numFmtId="0" fontId="1" fillId="2" borderId="16" xfId="0" applyFont="1" applyFill="1" applyBorder="1" applyAlignment="1">
      <alignment horizontal="center" vertical="center"/>
    </xf>
    <xf numFmtId="0" fontId="1" fillId="2" borderId="16" xfId="0" applyFont="1" applyFill="1" applyBorder="1" applyAlignment="1">
      <alignment vertical="center"/>
    </xf>
    <xf numFmtId="0" fontId="1" fillId="2" borderId="19" xfId="0" applyFont="1" applyFill="1" applyBorder="1"/>
    <xf numFmtId="4" fontId="1" fillId="2" borderId="15" xfId="0" applyNumberFormat="1" applyFont="1" applyFill="1" applyBorder="1" applyAlignment="1">
      <alignment horizontal="center" vertical="center"/>
    </xf>
    <xf numFmtId="0" fontId="1" fillId="2" borderId="20" xfId="0" applyFont="1" applyFill="1" applyBorder="1" applyAlignment="1">
      <alignment horizontal="center" vertical="center"/>
    </xf>
    <xf numFmtId="0" fontId="1" fillId="2" borderId="15" xfId="0" applyFont="1" applyFill="1" applyBorder="1"/>
    <xf numFmtId="0" fontId="1" fillId="2" borderId="16" xfId="0" applyFont="1" applyFill="1" applyBorder="1"/>
    <xf numFmtId="2" fontId="1" fillId="2" borderId="15" xfId="0" applyNumberFormat="1" applyFont="1" applyFill="1" applyBorder="1" applyAlignment="1">
      <alignment horizontal="center" vertical="center"/>
    </xf>
    <xf numFmtId="2" fontId="1" fillId="2" borderId="4" xfId="0" applyNumberFormat="1" applyFont="1" applyFill="1" applyBorder="1" applyAlignment="1">
      <alignment horizontal="center" vertical="center"/>
    </xf>
    <xf numFmtId="2" fontId="1" fillId="2" borderId="16" xfId="0" applyNumberFormat="1" applyFont="1" applyFill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2" fontId="1" fillId="0" borderId="16" xfId="0" applyNumberFormat="1" applyFont="1" applyBorder="1" applyAlignment="1">
      <alignment horizontal="center" vertical="center"/>
    </xf>
    <xf numFmtId="2" fontId="1" fillId="2" borderId="4" xfId="0" applyNumberFormat="1" applyFont="1" applyFill="1" applyBorder="1" applyAlignment="1">
      <alignment vertical="center"/>
    </xf>
    <xf numFmtId="0" fontId="1" fillId="2" borderId="0" xfId="0" applyFont="1" applyFill="1" applyBorder="1" applyAlignment="1">
      <alignment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18" xfId="0" applyFont="1" applyFill="1" applyBorder="1" applyAlignment="1">
      <alignment horizontal="center" vertical="center" wrapText="1"/>
    </xf>
    <xf numFmtId="0" fontId="1" fillId="2" borderId="17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18" xfId="0" applyFont="1" applyFill="1" applyBorder="1" applyAlignment="1">
      <alignment horizontal="center" vertical="center"/>
    </xf>
    <xf numFmtId="0" fontId="1" fillId="2" borderId="15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1" fillId="2" borderId="4" xfId="0" applyFont="1" applyFill="1" applyBorder="1" applyAlignment="1">
      <alignment horizontal="center" vertical="center"/>
    </xf>
    <xf numFmtId="0" fontId="1" fillId="2" borderId="16" xfId="0" applyFont="1" applyFill="1" applyBorder="1" applyAlignment="1">
      <alignment horizontal="center" vertical="center"/>
    </xf>
    <xf numFmtId="0" fontId="1" fillId="2" borderId="15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2" borderId="22" xfId="0" applyFont="1" applyFill="1" applyBorder="1" applyAlignment="1">
      <alignment horizontal="center"/>
    </xf>
    <xf numFmtId="0" fontId="1" fillId="2" borderId="23" xfId="0" applyFont="1" applyFill="1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1" fillId="0" borderId="24" xfId="0" applyFont="1" applyBorder="1" applyAlignment="1">
      <alignment horizontal="center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21" xfId="0" applyFont="1" applyFill="1" applyBorder="1" applyAlignment="1">
      <alignment horizontal="center" vertical="center"/>
    </xf>
    <xf numFmtId="0" fontId="1" fillId="2" borderId="17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5" fillId="0" borderId="4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1" fillId="2" borderId="17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76"/>
  <sheetViews>
    <sheetView tabSelected="1" zoomScale="70" zoomScaleNormal="70" workbookViewId="0">
      <selection activeCell="O1" sqref="O1:O1048576"/>
    </sheetView>
  </sheetViews>
  <sheetFormatPr defaultRowHeight="15"/>
  <cols>
    <col min="1" max="1" width="72.7109375" customWidth="1"/>
    <col min="2" max="2" width="10.42578125" customWidth="1"/>
    <col min="3" max="3" width="13" customWidth="1"/>
    <col min="4" max="4" width="13.85546875" customWidth="1"/>
    <col min="5" max="5" width="14.140625" customWidth="1"/>
    <col min="6" max="6" width="15.42578125" customWidth="1"/>
    <col min="7" max="7" width="14.85546875" customWidth="1"/>
    <col min="8" max="8" width="14.28515625" customWidth="1"/>
    <col min="9" max="9" width="14.42578125" customWidth="1"/>
    <col min="10" max="10" width="14.5703125" customWidth="1"/>
    <col min="11" max="11" width="14.7109375" customWidth="1"/>
    <col min="12" max="12" width="14.5703125" customWidth="1"/>
    <col min="13" max="13" width="13.85546875" customWidth="1"/>
    <col min="14" max="14" width="14.5703125" customWidth="1"/>
    <col min="15" max="15" width="13.7109375" style="29" hidden="1" customWidth="1"/>
  </cols>
  <sheetData>
    <row r="1" spans="1:15">
      <c r="A1" s="24"/>
      <c r="B1" s="25"/>
      <c r="C1" s="26"/>
      <c r="D1" s="26"/>
      <c r="E1" s="26"/>
      <c r="F1" s="26"/>
      <c r="G1" s="26"/>
      <c r="H1" s="26"/>
      <c r="I1" s="26"/>
      <c r="J1" s="26"/>
      <c r="K1" s="26"/>
      <c r="L1" s="26"/>
      <c r="M1" s="72" t="s">
        <v>43</v>
      </c>
      <c r="N1" s="73"/>
      <c r="O1" s="23"/>
    </row>
    <row r="2" spans="1:15" ht="20.25" thickBot="1">
      <c r="A2" s="89" t="s">
        <v>42</v>
      </c>
      <c r="B2" s="89"/>
      <c r="C2" s="89"/>
      <c r="D2" s="90"/>
      <c r="E2" s="90"/>
      <c r="F2" s="90"/>
      <c r="G2" s="90"/>
      <c r="H2" s="90"/>
      <c r="I2" s="90"/>
      <c r="J2" s="90"/>
      <c r="K2" s="90"/>
      <c r="L2" s="90"/>
      <c r="M2" s="90"/>
      <c r="N2" s="90"/>
      <c r="O2" s="78" t="s">
        <v>44</v>
      </c>
    </row>
    <row r="3" spans="1:15" ht="30">
      <c r="A3" s="12"/>
      <c r="B3" s="13" t="s">
        <v>41</v>
      </c>
      <c r="C3" s="30" t="s">
        <v>40</v>
      </c>
      <c r="D3" s="37" t="s">
        <v>39</v>
      </c>
      <c r="E3" s="38" t="s">
        <v>38</v>
      </c>
      <c r="F3" s="38" t="s">
        <v>37</v>
      </c>
      <c r="G3" s="38" t="s">
        <v>36</v>
      </c>
      <c r="H3" s="38" t="s">
        <v>35</v>
      </c>
      <c r="I3" s="38" t="s">
        <v>34</v>
      </c>
      <c r="J3" s="38" t="s">
        <v>33</v>
      </c>
      <c r="K3" s="38" t="s">
        <v>32</v>
      </c>
      <c r="L3" s="38" t="s">
        <v>31</v>
      </c>
      <c r="M3" s="38" t="s">
        <v>30</v>
      </c>
      <c r="N3" s="39" t="s">
        <v>29</v>
      </c>
      <c r="O3" s="79"/>
    </row>
    <row r="4" spans="1:15" ht="19.5">
      <c r="A4" s="10" t="s">
        <v>28</v>
      </c>
      <c r="B4" s="9"/>
      <c r="C4" s="31"/>
      <c r="D4" s="40"/>
      <c r="E4" s="8"/>
      <c r="F4" s="8"/>
      <c r="G4" s="8"/>
      <c r="H4" s="7"/>
      <c r="I4" s="7"/>
      <c r="J4" s="7"/>
      <c r="K4" s="7"/>
      <c r="L4" s="7"/>
      <c r="M4" s="7"/>
      <c r="N4" s="41"/>
      <c r="O4" s="19"/>
    </row>
    <row r="5" spans="1:15">
      <c r="A5" s="3" t="s">
        <v>27</v>
      </c>
      <c r="B5" s="18" t="s">
        <v>3</v>
      </c>
      <c r="C5" s="15" t="s">
        <v>19</v>
      </c>
      <c r="D5" s="42"/>
      <c r="E5" s="18"/>
      <c r="F5" s="18"/>
      <c r="G5" s="18"/>
      <c r="H5" s="18"/>
      <c r="I5" s="18"/>
      <c r="J5" s="18"/>
      <c r="K5" s="18"/>
      <c r="L5" s="18"/>
      <c r="M5" s="18"/>
      <c r="N5" s="43"/>
      <c r="O5" s="19"/>
    </row>
    <row r="6" spans="1:15">
      <c r="A6" s="2" t="s">
        <v>26</v>
      </c>
      <c r="B6" s="18"/>
      <c r="C6" s="32"/>
      <c r="D6" s="42"/>
      <c r="E6" s="2"/>
      <c r="F6" s="18">
        <v>1</v>
      </c>
      <c r="G6" s="2"/>
      <c r="H6" s="18"/>
      <c r="I6" s="18">
        <v>1</v>
      </c>
      <c r="J6" s="18"/>
      <c r="K6" s="18"/>
      <c r="L6" s="18">
        <v>1</v>
      </c>
      <c r="M6" s="18"/>
      <c r="N6" s="43"/>
      <c r="O6" s="19">
        <f>SUM(D6:N6)</f>
        <v>3</v>
      </c>
    </row>
    <row r="7" spans="1:15">
      <c r="A7" s="2" t="s">
        <v>48</v>
      </c>
      <c r="B7" s="18"/>
      <c r="C7" s="32"/>
      <c r="D7" s="42">
        <v>28</v>
      </c>
      <c r="E7" s="18">
        <v>31</v>
      </c>
      <c r="F7" s="18">
        <v>30</v>
      </c>
      <c r="G7" s="18">
        <v>31</v>
      </c>
      <c r="H7" s="18">
        <v>30</v>
      </c>
      <c r="I7" s="18">
        <v>31</v>
      </c>
      <c r="J7" s="18">
        <v>31</v>
      </c>
      <c r="K7" s="18">
        <v>30</v>
      </c>
      <c r="L7" s="18">
        <v>31</v>
      </c>
      <c r="M7" s="18">
        <v>30</v>
      </c>
      <c r="N7" s="43">
        <v>31</v>
      </c>
      <c r="O7" s="19">
        <f>SUM(D7:N7)</f>
        <v>334</v>
      </c>
    </row>
    <row r="8" spans="1:15">
      <c r="A8" s="1" t="s">
        <v>20</v>
      </c>
      <c r="B8" s="17" t="s">
        <v>3</v>
      </c>
      <c r="C8" s="17" t="s">
        <v>19</v>
      </c>
      <c r="D8" s="60">
        <v>1</v>
      </c>
      <c r="E8" s="61"/>
      <c r="F8" s="61"/>
      <c r="G8" s="61"/>
      <c r="H8" s="61"/>
      <c r="I8" s="61"/>
      <c r="J8" s="61"/>
      <c r="K8" s="61"/>
      <c r="L8" s="61"/>
      <c r="M8" s="61"/>
      <c r="N8" s="63"/>
      <c r="O8" s="19">
        <f>SUM(D8)</f>
        <v>1</v>
      </c>
    </row>
    <row r="9" spans="1:15">
      <c r="A9" s="3" t="s">
        <v>25</v>
      </c>
      <c r="B9" s="18" t="s">
        <v>3</v>
      </c>
      <c r="C9" s="15">
        <v>147</v>
      </c>
      <c r="D9" s="42"/>
      <c r="E9" s="18"/>
      <c r="F9" s="18"/>
      <c r="G9" s="18"/>
      <c r="H9" s="18"/>
      <c r="I9" s="18"/>
      <c r="J9" s="18"/>
      <c r="K9" s="18"/>
      <c r="L9" s="18"/>
      <c r="M9" s="18"/>
      <c r="N9" s="43"/>
      <c r="O9" s="19"/>
    </row>
    <row r="10" spans="1:15">
      <c r="A10" s="2" t="s">
        <v>49</v>
      </c>
      <c r="B10" s="18"/>
      <c r="C10" s="32"/>
      <c r="D10" s="42">
        <v>28</v>
      </c>
      <c r="E10" s="18">
        <v>31</v>
      </c>
      <c r="F10" s="18">
        <v>30</v>
      </c>
      <c r="G10" s="18">
        <v>31</v>
      </c>
      <c r="H10" s="18">
        <v>30</v>
      </c>
      <c r="I10" s="18">
        <v>31</v>
      </c>
      <c r="J10" s="18">
        <v>31</v>
      </c>
      <c r="K10" s="18">
        <v>30</v>
      </c>
      <c r="L10" s="18">
        <v>31</v>
      </c>
      <c r="M10" s="18">
        <v>30</v>
      </c>
      <c r="N10" s="43">
        <v>31</v>
      </c>
      <c r="O10" s="19">
        <f>SUM(D10:N10)</f>
        <v>334</v>
      </c>
    </row>
    <row r="11" spans="1:15">
      <c r="A11" s="3" t="s">
        <v>24</v>
      </c>
      <c r="B11" s="91" t="s">
        <v>3</v>
      </c>
      <c r="C11" s="82">
        <v>123932</v>
      </c>
      <c r="D11" s="42"/>
      <c r="E11" s="18"/>
      <c r="F11" s="18"/>
      <c r="G11" s="18"/>
      <c r="H11" s="11"/>
      <c r="I11" s="11"/>
      <c r="J11" s="11"/>
      <c r="K11" s="11"/>
      <c r="L11" s="11"/>
      <c r="M11" s="11"/>
      <c r="N11" s="44"/>
      <c r="O11" s="19"/>
    </row>
    <row r="12" spans="1:15">
      <c r="A12" s="3" t="s">
        <v>16</v>
      </c>
      <c r="B12" s="92"/>
      <c r="C12" s="83"/>
      <c r="D12" s="42"/>
      <c r="E12" s="18"/>
      <c r="F12" s="18"/>
      <c r="G12" s="18"/>
      <c r="H12" s="11"/>
      <c r="I12" s="11"/>
      <c r="J12" s="11"/>
      <c r="K12" s="11"/>
      <c r="L12" s="11"/>
      <c r="M12" s="11"/>
      <c r="N12" s="44"/>
      <c r="O12" s="19"/>
    </row>
    <row r="13" spans="1:15">
      <c r="A13" s="2" t="s">
        <v>5</v>
      </c>
      <c r="B13" s="18"/>
      <c r="C13" s="32"/>
      <c r="D13" s="42">
        <v>1</v>
      </c>
      <c r="E13" s="18">
        <v>10</v>
      </c>
      <c r="F13" s="18">
        <v>8</v>
      </c>
      <c r="G13" s="18">
        <v>9</v>
      </c>
      <c r="H13" s="18">
        <v>8</v>
      </c>
      <c r="I13" s="18">
        <v>9</v>
      </c>
      <c r="J13" s="18">
        <v>9</v>
      </c>
      <c r="K13" s="18">
        <v>9</v>
      </c>
      <c r="L13" s="18">
        <v>9</v>
      </c>
      <c r="M13" s="18">
        <v>8</v>
      </c>
      <c r="N13" s="43">
        <v>1</v>
      </c>
      <c r="O13" s="19">
        <f>SUM(D13:N13)</f>
        <v>81</v>
      </c>
    </row>
    <row r="14" spans="1:15">
      <c r="A14" s="2" t="s">
        <v>14</v>
      </c>
      <c r="B14" s="18"/>
      <c r="C14" s="32"/>
      <c r="D14" s="42">
        <v>28</v>
      </c>
      <c r="E14" s="18">
        <v>31</v>
      </c>
      <c r="F14" s="18">
        <v>30</v>
      </c>
      <c r="G14" s="18">
        <v>31</v>
      </c>
      <c r="H14" s="18">
        <v>30</v>
      </c>
      <c r="I14" s="18">
        <v>31</v>
      </c>
      <c r="J14" s="18">
        <v>31</v>
      </c>
      <c r="K14" s="18">
        <v>30</v>
      </c>
      <c r="L14" s="18">
        <v>31</v>
      </c>
      <c r="M14" s="18">
        <v>30</v>
      </c>
      <c r="N14" s="43">
        <v>31</v>
      </c>
      <c r="O14" s="19">
        <f>SUM(D14:N14)</f>
        <v>334</v>
      </c>
    </row>
    <row r="15" spans="1:15">
      <c r="A15" s="3" t="s">
        <v>23</v>
      </c>
      <c r="B15" s="18" t="s">
        <v>3</v>
      </c>
      <c r="C15" s="17">
        <f>19502+5114.5</f>
        <v>24616.5</v>
      </c>
      <c r="D15" s="42">
        <v>19502</v>
      </c>
      <c r="E15" s="18">
        <v>19502</v>
      </c>
      <c r="F15" s="18">
        <v>19502</v>
      </c>
      <c r="G15" s="18">
        <v>19502</v>
      </c>
      <c r="H15" s="18">
        <f>C15</f>
        <v>24616.5</v>
      </c>
      <c r="I15" s="18">
        <f>C15</f>
        <v>24616.5</v>
      </c>
      <c r="J15" s="18">
        <f>C15</f>
        <v>24616.5</v>
      </c>
      <c r="K15" s="18">
        <f>C15</f>
        <v>24616.5</v>
      </c>
      <c r="L15" s="18">
        <f>C15</f>
        <v>24616.5</v>
      </c>
      <c r="M15" s="18">
        <f>C15</f>
        <v>24616.5</v>
      </c>
      <c r="N15" s="43">
        <f>C15</f>
        <v>24616.5</v>
      </c>
      <c r="O15" s="19"/>
    </row>
    <row r="16" spans="1:15">
      <c r="A16" s="2" t="s">
        <v>14</v>
      </c>
      <c r="B16" s="18"/>
      <c r="C16" s="32"/>
      <c r="D16" s="42">
        <v>28</v>
      </c>
      <c r="E16" s="18">
        <v>31</v>
      </c>
      <c r="F16" s="18">
        <v>30</v>
      </c>
      <c r="G16" s="18">
        <v>31</v>
      </c>
      <c r="H16" s="18">
        <v>30</v>
      </c>
      <c r="I16" s="18">
        <v>31</v>
      </c>
      <c r="J16" s="18">
        <v>31</v>
      </c>
      <c r="K16" s="18">
        <v>30</v>
      </c>
      <c r="L16" s="18">
        <v>31</v>
      </c>
      <c r="M16" s="18">
        <v>30</v>
      </c>
      <c r="N16" s="43">
        <v>31</v>
      </c>
      <c r="O16" s="19">
        <f>SUM(D16:N16)</f>
        <v>334</v>
      </c>
    </row>
    <row r="17" spans="1:15">
      <c r="A17" s="2" t="s">
        <v>45</v>
      </c>
      <c r="B17" s="18" t="s">
        <v>52</v>
      </c>
      <c r="C17" s="17">
        <v>1150</v>
      </c>
      <c r="D17" s="42"/>
      <c r="E17" s="18">
        <v>1</v>
      </c>
      <c r="F17" s="18"/>
      <c r="G17" s="18"/>
      <c r="H17" s="18"/>
      <c r="I17" s="18"/>
      <c r="J17" s="18"/>
      <c r="K17" s="27"/>
      <c r="L17" s="18">
        <v>1</v>
      </c>
      <c r="M17" s="18"/>
      <c r="N17" s="43"/>
      <c r="O17" s="19">
        <f>SUM(D17:N17)</f>
        <v>2</v>
      </c>
    </row>
    <row r="18" spans="1:15">
      <c r="A18" s="3" t="s">
        <v>22</v>
      </c>
      <c r="B18" s="18" t="s">
        <v>3</v>
      </c>
      <c r="C18" s="17">
        <v>167</v>
      </c>
      <c r="D18" s="42"/>
      <c r="E18" s="18"/>
      <c r="F18" s="18"/>
      <c r="G18" s="18"/>
      <c r="H18" s="18"/>
      <c r="I18" s="18"/>
      <c r="J18" s="18"/>
      <c r="K18" s="18"/>
      <c r="L18" s="18"/>
      <c r="M18" s="18"/>
      <c r="N18" s="43"/>
      <c r="O18" s="19"/>
    </row>
    <row r="19" spans="1:15">
      <c r="A19" s="2" t="s">
        <v>47</v>
      </c>
      <c r="B19" s="15"/>
      <c r="C19" s="32"/>
      <c r="D19" s="42">
        <v>12</v>
      </c>
      <c r="E19" s="18">
        <v>13</v>
      </c>
      <c r="F19" s="18">
        <v>13</v>
      </c>
      <c r="G19" s="18">
        <v>13</v>
      </c>
      <c r="H19" s="18">
        <v>13</v>
      </c>
      <c r="I19" s="18">
        <v>14</v>
      </c>
      <c r="J19" s="18">
        <v>13</v>
      </c>
      <c r="K19" s="18">
        <v>12</v>
      </c>
      <c r="L19" s="18">
        <v>14</v>
      </c>
      <c r="M19" s="18">
        <v>13</v>
      </c>
      <c r="N19" s="43">
        <v>13</v>
      </c>
      <c r="O19" s="19">
        <f>SUM(D19:N19)</f>
        <v>143</v>
      </c>
    </row>
    <row r="20" spans="1:15">
      <c r="A20" s="2" t="s">
        <v>11</v>
      </c>
      <c r="B20" s="18"/>
      <c r="C20" s="32"/>
      <c r="D20" s="93">
        <v>1</v>
      </c>
      <c r="E20" s="58"/>
      <c r="F20" s="58"/>
      <c r="G20" s="58"/>
      <c r="H20" s="94"/>
      <c r="I20" s="57">
        <v>1</v>
      </c>
      <c r="J20" s="58"/>
      <c r="K20" s="58"/>
      <c r="L20" s="58"/>
      <c r="M20" s="58"/>
      <c r="N20" s="59"/>
      <c r="O20" s="19">
        <f>SUM(D20:N20)</f>
        <v>2</v>
      </c>
    </row>
    <row r="21" spans="1:15">
      <c r="A21" s="3" t="s">
        <v>50</v>
      </c>
      <c r="B21" s="18" t="s">
        <v>0</v>
      </c>
      <c r="C21" s="33">
        <v>366</v>
      </c>
      <c r="D21" s="42">
        <v>28</v>
      </c>
      <c r="E21" s="18">
        <v>31</v>
      </c>
      <c r="F21" s="18">
        <v>30</v>
      </c>
      <c r="G21" s="18">
        <v>31</v>
      </c>
      <c r="H21" s="18">
        <v>30</v>
      </c>
      <c r="I21" s="18">
        <v>31</v>
      </c>
      <c r="J21" s="18">
        <v>31</v>
      </c>
      <c r="K21" s="18">
        <v>30</v>
      </c>
      <c r="L21" s="18">
        <v>31</v>
      </c>
      <c r="M21" s="18">
        <v>30</v>
      </c>
      <c r="N21" s="43">
        <v>31</v>
      </c>
      <c r="O21" s="19">
        <f>SUM(D21:N21)</f>
        <v>334</v>
      </c>
    </row>
    <row r="22" spans="1:15">
      <c r="A22" s="3" t="s">
        <v>10</v>
      </c>
      <c r="B22" s="18" t="s">
        <v>0</v>
      </c>
      <c r="C22" s="33">
        <v>257</v>
      </c>
      <c r="D22" s="45"/>
      <c r="E22" s="18">
        <v>5</v>
      </c>
      <c r="F22" s="18">
        <v>4</v>
      </c>
      <c r="G22" s="18">
        <v>4</v>
      </c>
      <c r="H22" s="18">
        <v>5</v>
      </c>
      <c r="I22" s="18">
        <v>4</v>
      </c>
      <c r="J22" s="18">
        <v>5</v>
      </c>
      <c r="K22" s="18">
        <v>4</v>
      </c>
      <c r="L22" s="18">
        <v>5</v>
      </c>
      <c r="M22" s="18">
        <v>4</v>
      </c>
      <c r="N22" s="43"/>
      <c r="O22" s="19">
        <f>SUM(D22:N22)</f>
        <v>40</v>
      </c>
    </row>
    <row r="23" spans="1:15">
      <c r="A23" s="6" t="s">
        <v>9</v>
      </c>
      <c r="B23" s="18" t="s">
        <v>3</v>
      </c>
      <c r="C23" s="34">
        <f>(38054.92-6033.44)/1.25</f>
        <v>25617.184000000001</v>
      </c>
      <c r="D23" s="86">
        <v>1</v>
      </c>
      <c r="E23" s="87"/>
      <c r="F23" s="88"/>
      <c r="G23" s="68">
        <v>1</v>
      </c>
      <c r="H23" s="68"/>
      <c r="I23" s="68"/>
      <c r="J23" s="68"/>
      <c r="K23" s="61">
        <v>1</v>
      </c>
      <c r="L23" s="61"/>
      <c r="M23" s="61"/>
      <c r="N23" s="63"/>
      <c r="O23" s="19">
        <f>SUM(D23:N23)</f>
        <v>3</v>
      </c>
    </row>
    <row r="24" spans="1:15">
      <c r="A24" s="3" t="s">
        <v>66</v>
      </c>
      <c r="B24" s="18" t="s">
        <v>3</v>
      </c>
      <c r="C24" s="35">
        <v>8523.06</v>
      </c>
      <c r="D24" s="46"/>
      <c r="E24" s="5"/>
      <c r="F24" s="5"/>
      <c r="G24" s="5"/>
      <c r="H24" s="18"/>
      <c r="I24" s="18"/>
      <c r="J24" s="18"/>
      <c r="K24" s="18"/>
      <c r="L24" s="18"/>
      <c r="M24" s="18"/>
      <c r="N24" s="43"/>
      <c r="O24" s="19"/>
    </row>
    <row r="25" spans="1:15" ht="19.5" customHeight="1">
      <c r="A25" s="4" t="s">
        <v>21</v>
      </c>
      <c r="B25" s="18" t="s">
        <v>3</v>
      </c>
      <c r="C25" s="17">
        <v>8523.06</v>
      </c>
      <c r="D25" s="42">
        <v>1</v>
      </c>
      <c r="E25" s="18">
        <v>1</v>
      </c>
      <c r="F25" s="18"/>
      <c r="G25" s="2"/>
      <c r="H25" s="18"/>
      <c r="I25" s="18"/>
      <c r="J25" s="18"/>
      <c r="K25" s="18"/>
      <c r="L25" s="18"/>
      <c r="M25" s="18">
        <v>1</v>
      </c>
      <c r="N25" s="43">
        <v>1</v>
      </c>
      <c r="O25" s="19">
        <f>SUM(D25:N25)</f>
        <v>4</v>
      </c>
    </row>
    <row r="26" spans="1:15">
      <c r="A26" s="3" t="s">
        <v>8</v>
      </c>
      <c r="B26" s="18" t="s">
        <v>3</v>
      </c>
      <c r="C26" s="36">
        <v>4840</v>
      </c>
      <c r="D26" s="60">
        <v>1</v>
      </c>
      <c r="E26" s="61"/>
      <c r="F26" s="61"/>
      <c r="G26" s="61"/>
      <c r="H26" s="61"/>
      <c r="I26" s="68">
        <v>1</v>
      </c>
      <c r="J26" s="68"/>
      <c r="K26" s="68"/>
      <c r="L26" s="68"/>
      <c r="M26" s="68"/>
      <c r="N26" s="69"/>
      <c r="O26" s="19">
        <f>SUM(D26:N26)</f>
        <v>2</v>
      </c>
    </row>
    <row r="27" spans="1:15" ht="62.25" customHeight="1">
      <c r="A27" s="1" t="s">
        <v>74</v>
      </c>
      <c r="B27" s="18" t="s">
        <v>2</v>
      </c>
      <c r="C27" s="34">
        <f>D27+E27+N27+M27</f>
        <v>80438.775000000009</v>
      </c>
      <c r="D27" s="50">
        <v>30000</v>
      </c>
      <c r="E27" s="51">
        <f>(C11+E15)*0.07</f>
        <v>10040.380000000001</v>
      </c>
      <c r="F27" s="51"/>
      <c r="G27" s="51"/>
      <c r="H27" s="51"/>
      <c r="I27" s="51"/>
      <c r="J27" s="51"/>
      <c r="K27" s="51"/>
      <c r="L27" s="51"/>
      <c r="M27" s="55">
        <f>(C11+M15)*0.07</f>
        <v>10398.395</v>
      </c>
      <c r="N27" s="52">
        <v>30000</v>
      </c>
      <c r="O27" s="53">
        <f>C27</f>
        <v>80438.775000000009</v>
      </c>
    </row>
    <row r="28" spans="1:15" ht="29.25">
      <c r="A28" s="1" t="s">
        <v>53</v>
      </c>
      <c r="B28" s="18" t="s">
        <v>3</v>
      </c>
      <c r="C28" s="17">
        <v>19502</v>
      </c>
      <c r="D28" s="42">
        <v>28</v>
      </c>
      <c r="E28" s="18">
        <v>10</v>
      </c>
      <c r="F28" s="18"/>
      <c r="G28" s="18"/>
      <c r="H28" s="18"/>
      <c r="I28" s="18"/>
      <c r="J28" s="18"/>
      <c r="K28" s="18"/>
      <c r="L28" s="18"/>
      <c r="M28" s="11"/>
      <c r="N28" s="43"/>
      <c r="O28" s="19">
        <f>SUM(D28:N28)</f>
        <v>38</v>
      </c>
    </row>
    <row r="29" spans="1:15" ht="29.25">
      <c r="A29" s="1" t="s">
        <v>54</v>
      </c>
      <c r="B29" s="18" t="s">
        <v>3</v>
      </c>
      <c r="C29" s="17">
        <f>19502+5114.5</f>
        <v>24616.5</v>
      </c>
      <c r="D29" s="42"/>
      <c r="E29" s="18"/>
      <c r="F29" s="18"/>
      <c r="G29" s="18"/>
      <c r="H29" s="18"/>
      <c r="I29" s="18"/>
      <c r="J29" s="18"/>
      <c r="K29" s="18"/>
      <c r="L29" s="18"/>
      <c r="M29" s="11">
        <v>10</v>
      </c>
      <c r="N29" s="43">
        <v>31</v>
      </c>
      <c r="O29" s="19">
        <f>SUM(M29:N29)</f>
        <v>41</v>
      </c>
    </row>
    <row r="30" spans="1:15" ht="29.25">
      <c r="A30" s="1" t="s">
        <v>55</v>
      </c>
      <c r="B30" s="18" t="s">
        <v>3</v>
      </c>
      <c r="C30" s="17">
        <v>32735</v>
      </c>
      <c r="D30" s="42">
        <v>28</v>
      </c>
      <c r="E30" s="18">
        <v>10</v>
      </c>
      <c r="F30" s="18"/>
      <c r="G30" s="18"/>
      <c r="H30" s="18"/>
      <c r="I30" s="18"/>
      <c r="J30" s="18"/>
      <c r="K30" s="18"/>
      <c r="L30" s="18"/>
      <c r="M30" s="11">
        <v>10</v>
      </c>
      <c r="N30" s="43">
        <v>31</v>
      </c>
      <c r="O30" s="19">
        <f t="shared" ref="O30:O37" si="0">SUM(D30:N30)</f>
        <v>79</v>
      </c>
    </row>
    <row r="31" spans="1:15" ht="16.5" customHeight="1">
      <c r="A31" s="1" t="s">
        <v>65</v>
      </c>
      <c r="B31" s="18" t="s">
        <v>63</v>
      </c>
      <c r="C31" s="17">
        <v>6</v>
      </c>
      <c r="D31" s="42">
        <v>28</v>
      </c>
      <c r="E31" s="18">
        <v>10</v>
      </c>
      <c r="F31" s="18"/>
      <c r="G31" s="18"/>
      <c r="H31" s="18"/>
      <c r="I31" s="18"/>
      <c r="J31" s="18"/>
      <c r="K31" s="18"/>
      <c r="L31" s="18"/>
      <c r="M31" s="11">
        <v>10</v>
      </c>
      <c r="N31" s="43">
        <v>31</v>
      </c>
      <c r="O31" s="19">
        <f t="shared" si="0"/>
        <v>79</v>
      </c>
    </row>
    <row r="32" spans="1:15">
      <c r="A32" s="1" t="s">
        <v>56</v>
      </c>
      <c r="B32" s="18" t="s">
        <v>59</v>
      </c>
      <c r="C32" s="34">
        <f>O32</f>
        <v>38610.612000000001</v>
      </c>
      <c r="D32" s="50">
        <f>D27*0.48</f>
        <v>14400</v>
      </c>
      <c r="E32" s="51">
        <f>E27*0.48</f>
        <v>4819.3824000000004</v>
      </c>
      <c r="F32" s="51"/>
      <c r="G32" s="51"/>
      <c r="H32" s="51"/>
      <c r="I32" s="51"/>
      <c r="J32" s="51"/>
      <c r="K32" s="51"/>
      <c r="L32" s="51"/>
      <c r="M32" s="55">
        <f>M27*0.48</f>
        <v>4991.2295999999997</v>
      </c>
      <c r="N32" s="52">
        <f>N27*0.48</f>
        <v>14400</v>
      </c>
      <c r="O32" s="53">
        <f t="shared" si="0"/>
        <v>38610.612000000001</v>
      </c>
    </row>
    <row r="33" spans="1:15" ht="29.25">
      <c r="A33" s="1" t="s">
        <v>68</v>
      </c>
      <c r="B33" s="18" t="s">
        <v>64</v>
      </c>
      <c r="C33" s="34">
        <v>38610.612000000001</v>
      </c>
      <c r="D33" s="50">
        <v>14400</v>
      </c>
      <c r="E33" s="51">
        <v>4819.3824000000004</v>
      </c>
      <c r="F33" s="51"/>
      <c r="G33" s="51"/>
      <c r="H33" s="51"/>
      <c r="I33" s="51"/>
      <c r="J33" s="51"/>
      <c r="K33" s="51"/>
      <c r="L33" s="51"/>
      <c r="M33" s="55">
        <v>4991.2295999999997</v>
      </c>
      <c r="N33" s="52">
        <v>14400</v>
      </c>
      <c r="O33" s="53">
        <f t="shared" si="0"/>
        <v>38610.612000000001</v>
      </c>
    </row>
    <row r="34" spans="1:15" ht="43.5">
      <c r="A34" s="1" t="s">
        <v>57</v>
      </c>
      <c r="B34" s="18" t="s">
        <v>59</v>
      </c>
      <c r="C34" s="34">
        <v>38610.612000000001</v>
      </c>
      <c r="D34" s="50">
        <v>14400</v>
      </c>
      <c r="E34" s="51">
        <v>4819.3824000000004</v>
      </c>
      <c r="F34" s="51"/>
      <c r="G34" s="51"/>
      <c r="H34" s="51"/>
      <c r="I34" s="51"/>
      <c r="J34" s="51"/>
      <c r="K34" s="51"/>
      <c r="L34" s="51"/>
      <c r="M34" s="55">
        <v>4991.2295999999997</v>
      </c>
      <c r="N34" s="52">
        <v>14400</v>
      </c>
      <c r="O34" s="53">
        <f t="shared" si="0"/>
        <v>38610.612000000001</v>
      </c>
    </row>
    <row r="35" spans="1:15" ht="29.25">
      <c r="A35" s="1" t="s">
        <v>70</v>
      </c>
      <c r="B35" s="18" t="s">
        <v>3</v>
      </c>
      <c r="C35" s="17">
        <v>123935</v>
      </c>
      <c r="D35" s="42">
        <v>14</v>
      </c>
      <c r="E35" s="18">
        <v>10</v>
      </c>
      <c r="F35" s="18"/>
      <c r="G35" s="18"/>
      <c r="H35" s="18"/>
      <c r="I35" s="18"/>
      <c r="J35" s="18"/>
      <c r="K35" s="18"/>
      <c r="L35" s="18"/>
      <c r="M35" s="11">
        <v>15</v>
      </c>
      <c r="N35" s="43">
        <v>31</v>
      </c>
      <c r="O35" s="19">
        <f t="shared" si="0"/>
        <v>70</v>
      </c>
    </row>
    <row r="36" spans="1:15" ht="29.25">
      <c r="A36" s="1" t="s">
        <v>71</v>
      </c>
      <c r="B36" s="18" t="s">
        <v>3</v>
      </c>
      <c r="C36" s="17">
        <v>19502</v>
      </c>
      <c r="D36" s="42">
        <v>28</v>
      </c>
      <c r="E36" s="18">
        <v>10</v>
      </c>
      <c r="F36" s="18"/>
      <c r="G36" s="18"/>
      <c r="H36" s="18"/>
      <c r="I36" s="18"/>
      <c r="J36" s="18"/>
      <c r="K36" s="18"/>
      <c r="L36" s="18"/>
      <c r="M36" s="12"/>
      <c r="N36" s="12"/>
      <c r="O36" s="19">
        <f t="shared" si="0"/>
        <v>38</v>
      </c>
    </row>
    <row r="37" spans="1:15" ht="29.25">
      <c r="A37" s="1" t="s">
        <v>72</v>
      </c>
      <c r="B37" s="18" t="s">
        <v>3</v>
      </c>
      <c r="C37" s="17">
        <f>19502+5114.5</f>
        <v>24616.5</v>
      </c>
      <c r="D37" s="42"/>
      <c r="E37" s="18"/>
      <c r="F37" s="18"/>
      <c r="G37" s="18"/>
      <c r="H37" s="18"/>
      <c r="I37" s="18"/>
      <c r="J37" s="18"/>
      <c r="K37" s="18"/>
      <c r="L37" s="18"/>
      <c r="M37" s="11">
        <v>15</v>
      </c>
      <c r="N37" s="43">
        <v>31</v>
      </c>
      <c r="O37" s="19">
        <f t="shared" si="0"/>
        <v>46</v>
      </c>
    </row>
    <row r="38" spans="1:15">
      <c r="A38" s="1" t="s">
        <v>58</v>
      </c>
      <c r="B38" s="18" t="s">
        <v>59</v>
      </c>
      <c r="C38" s="17">
        <v>400</v>
      </c>
      <c r="D38" s="42">
        <v>100</v>
      </c>
      <c r="E38" s="18">
        <v>100</v>
      </c>
      <c r="F38" s="18"/>
      <c r="G38" s="18"/>
      <c r="H38" s="18"/>
      <c r="I38" s="18"/>
      <c r="J38" s="18"/>
      <c r="K38" s="18"/>
      <c r="L38" s="18"/>
      <c r="M38" s="11">
        <v>100</v>
      </c>
      <c r="N38" s="43">
        <v>100</v>
      </c>
      <c r="O38" s="19">
        <v>800</v>
      </c>
    </row>
    <row r="39" spans="1:15" ht="31.5" customHeight="1">
      <c r="A39" s="1" t="s">
        <v>60</v>
      </c>
      <c r="B39" s="18" t="s">
        <v>3</v>
      </c>
      <c r="C39" s="17">
        <f>C28*0.3</f>
        <v>5850.5999999999995</v>
      </c>
      <c r="D39" s="42">
        <v>4</v>
      </c>
      <c r="E39" s="18">
        <v>5</v>
      </c>
      <c r="F39" s="18"/>
      <c r="G39" s="18"/>
      <c r="H39" s="18"/>
      <c r="I39" s="18"/>
      <c r="J39" s="18"/>
      <c r="K39" s="18"/>
      <c r="L39" s="18"/>
      <c r="M39" s="11"/>
      <c r="N39" s="43"/>
      <c r="O39" s="19">
        <f>SUM(D39:N39)</f>
        <v>9</v>
      </c>
    </row>
    <row r="40" spans="1:15" ht="33.75" customHeight="1">
      <c r="A40" s="1" t="s">
        <v>61</v>
      </c>
      <c r="B40" s="18" t="s">
        <v>3</v>
      </c>
      <c r="C40" s="17">
        <f>C23*0.3</f>
        <v>7685.1552000000001</v>
      </c>
      <c r="D40" s="42"/>
      <c r="E40" s="18"/>
      <c r="F40" s="18"/>
      <c r="G40" s="18"/>
      <c r="H40" s="18"/>
      <c r="I40" s="18"/>
      <c r="J40" s="18"/>
      <c r="K40" s="18"/>
      <c r="L40" s="18"/>
      <c r="M40" s="11">
        <v>4</v>
      </c>
      <c r="N40" s="43">
        <v>5</v>
      </c>
      <c r="O40" s="19">
        <f>SUM(D40:N40)</f>
        <v>9</v>
      </c>
    </row>
    <row r="41" spans="1:15">
      <c r="A41" s="1" t="s">
        <v>1</v>
      </c>
      <c r="B41" s="17" t="s">
        <v>0</v>
      </c>
      <c r="C41" s="17">
        <v>30</v>
      </c>
      <c r="D41" s="64">
        <v>1</v>
      </c>
      <c r="E41" s="65"/>
      <c r="F41" s="66"/>
      <c r="G41" s="66"/>
      <c r="H41" s="66"/>
      <c r="I41" s="66"/>
      <c r="J41" s="66"/>
      <c r="K41" s="66"/>
      <c r="L41" s="66"/>
      <c r="M41" s="66"/>
      <c r="N41" s="67"/>
      <c r="O41" s="19">
        <v>1</v>
      </c>
    </row>
    <row r="42" spans="1:15" ht="19.5">
      <c r="A42" s="10" t="s">
        <v>18</v>
      </c>
      <c r="B42" s="9"/>
      <c r="C42" s="31"/>
      <c r="D42" s="40"/>
      <c r="E42" s="8"/>
      <c r="F42" s="8"/>
      <c r="G42" s="8"/>
      <c r="H42" s="7"/>
      <c r="I42" s="7"/>
      <c r="J42" s="7"/>
      <c r="K42" s="7"/>
      <c r="L42" s="7"/>
      <c r="M42" s="7"/>
      <c r="N42" s="41"/>
      <c r="O42" s="19"/>
    </row>
    <row r="43" spans="1:15">
      <c r="A43" s="6" t="s">
        <v>17</v>
      </c>
      <c r="B43" s="80" t="s">
        <v>3</v>
      </c>
      <c r="C43" s="82">
        <v>42188</v>
      </c>
      <c r="D43" s="42"/>
      <c r="E43" s="18"/>
      <c r="F43" s="18"/>
      <c r="G43" s="18"/>
      <c r="H43" s="18"/>
      <c r="I43" s="18"/>
      <c r="J43" s="18"/>
      <c r="K43" s="18"/>
      <c r="L43" s="18"/>
      <c r="M43" s="18"/>
      <c r="N43" s="43"/>
      <c r="O43" s="19"/>
    </row>
    <row r="44" spans="1:15">
      <c r="A44" s="6" t="s">
        <v>16</v>
      </c>
      <c r="B44" s="81"/>
      <c r="C44" s="83"/>
      <c r="D44" s="42"/>
      <c r="E44" s="18"/>
      <c r="F44" s="18"/>
      <c r="G44" s="18"/>
      <c r="H44" s="18"/>
      <c r="I44" s="18"/>
      <c r="J44" s="18"/>
      <c r="K44" s="18"/>
      <c r="L44" s="18"/>
      <c r="M44" s="18"/>
      <c r="N44" s="43"/>
      <c r="O44" s="19"/>
    </row>
    <row r="45" spans="1:15">
      <c r="A45" s="2" t="s">
        <v>5</v>
      </c>
      <c r="B45" s="14"/>
      <c r="C45" s="32"/>
      <c r="D45" s="42">
        <v>1</v>
      </c>
      <c r="E45" s="18">
        <v>1</v>
      </c>
      <c r="F45" s="18">
        <v>9</v>
      </c>
      <c r="G45" s="18">
        <v>9</v>
      </c>
      <c r="H45" s="18">
        <v>8</v>
      </c>
      <c r="I45" s="18">
        <v>9</v>
      </c>
      <c r="J45" s="18">
        <v>9</v>
      </c>
      <c r="K45" s="18">
        <v>9</v>
      </c>
      <c r="L45" s="18">
        <v>8</v>
      </c>
      <c r="M45" s="18">
        <v>1</v>
      </c>
      <c r="N45" s="43">
        <v>1</v>
      </c>
      <c r="O45" s="19">
        <v>65</v>
      </c>
    </row>
    <row r="46" spans="1:15">
      <c r="A46" s="2" t="s">
        <v>48</v>
      </c>
      <c r="B46" s="14"/>
      <c r="C46" s="32"/>
      <c r="D46" s="42">
        <v>28</v>
      </c>
      <c r="E46" s="18">
        <v>31</v>
      </c>
      <c r="F46" s="18">
        <v>30</v>
      </c>
      <c r="G46" s="18">
        <v>31</v>
      </c>
      <c r="H46" s="18">
        <v>30</v>
      </c>
      <c r="I46" s="18">
        <v>31</v>
      </c>
      <c r="J46" s="18">
        <v>31</v>
      </c>
      <c r="K46" s="18">
        <v>30</v>
      </c>
      <c r="L46" s="18">
        <v>31</v>
      </c>
      <c r="M46" s="18">
        <v>30</v>
      </c>
      <c r="N46" s="43">
        <v>31</v>
      </c>
      <c r="O46" s="19">
        <v>334</v>
      </c>
    </row>
    <row r="47" spans="1:15" ht="28.5">
      <c r="A47" s="6" t="s">
        <v>15</v>
      </c>
      <c r="B47" s="20" t="s">
        <v>3</v>
      </c>
      <c r="C47" s="17">
        <v>15381</v>
      </c>
      <c r="D47" s="47"/>
      <c r="E47" s="21"/>
      <c r="F47" s="21"/>
      <c r="G47" s="21"/>
      <c r="H47" s="82"/>
      <c r="I47" s="84"/>
      <c r="J47" s="84"/>
      <c r="K47" s="84"/>
      <c r="L47" s="84"/>
      <c r="M47" s="84"/>
      <c r="N47" s="85"/>
      <c r="O47" s="19"/>
    </row>
    <row r="48" spans="1:15">
      <c r="A48" s="2" t="s">
        <v>14</v>
      </c>
      <c r="B48" s="14"/>
      <c r="C48" s="32"/>
      <c r="D48" s="42">
        <v>28</v>
      </c>
      <c r="E48" s="18">
        <v>31</v>
      </c>
      <c r="F48" s="18">
        <v>30</v>
      </c>
      <c r="G48" s="18">
        <v>31</v>
      </c>
      <c r="H48" s="18">
        <v>30</v>
      </c>
      <c r="I48" s="18">
        <v>31</v>
      </c>
      <c r="J48" s="18">
        <v>31</v>
      </c>
      <c r="K48" s="18">
        <v>30</v>
      </c>
      <c r="L48" s="18">
        <v>31</v>
      </c>
      <c r="M48" s="18">
        <v>30</v>
      </c>
      <c r="N48" s="43">
        <v>31</v>
      </c>
      <c r="O48" s="19">
        <v>334</v>
      </c>
    </row>
    <row r="49" spans="1:15">
      <c r="A49" s="2" t="s">
        <v>13</v>
      </c>
      <c r="B49" s="18" t="s">
        <v>52</v>
      </c>
      <c r="C49" s="17">
        <v>680</v>
      </c>
      <c r="D49" s="60">
        <v>1</v>
      </c>
      <c r="E49" s="61"/>
      <c r="F49" s="61"/>
      <c r="G49" s="61"/>
      <c r="H49" s="71"/>
      <c r="I49" s="62">
        <v>1</v>
      </c>
      <c r="J49" s="61"/>
      <c r="K49" s="61"/>
      <c r="L49" s="61"/>
      <c r="M49" s="61"/>
      <c r="N49" s="63"/>
      <c r="O49" s="19">
        <v>2</v>
      </c>
    </row>
    <row r="50" spans="1:15">
      <c r="A50" s="6" t="s">
        <v>12</v>
      </c>
      <c r="B50" s="14" t="s">
        <v>3</v>
      </c>
      <c r="C50" s="17">
        <v>180</v>
      </c>
      <c r="D50" s="42"/>
      <c r="E50" s="18"/>
      <c r="F50" s="18"/>
      <c r="G50" s="18"/>
      <c r="H50" s="18"/>
      <c r="I50" s="18"/>
      <c r="J50" s="18"/>
      <c r="K50" s="18"/>
      <c r="L50" s="18"/>
      <c r="M50" s="18"/>
      <c r="N50" s="43"/>
      <c r="O50" s="19"/>
    </row>
    <row r="51" spans="1:15">
      <c r="A51" s="2" t="s">
        <v>47</v>
      </c>
      <c r="B51" s="18"/>
      <c r="C51" s="28"/>
      <c r="D51" s="42">
        <v>12</v>
      </c>
      <c r="E51" s="18">
        <v>13</v>
      </c>
      <c r="F51" s="18">
        <v>13</v>
      </c>
      <c r="G51" s="18">
        <v>13</v>
      </c>
      <c r="H51" s="18">
        <v>13</v>
      </c>
      <c r="I51" s="18">
        <v>14</v>
      </c>
      <c r="J51" s="18">
        <v>13</v>
      </c>
      <c r="K51" s="18">
        <v>12</v>
      </c>
      <c r="L51" s="18">
        <v>14</v>
      </c>
      <c r="M51" s="18">
        <v>13</v>
      </c>
      <c r="N51" s="43">
        <v>13</v>
      </c>
      <c r="O51" s="19">
        <v>143</v>
      </c>
    </row>
    <row r="52" spans="1:15">
      <c r="A52" s="2" t="s">
        <v>11</v>
      </c>
      <c r="B52" s="14"/>
      <c r="C52" s="32"/>
      <c r="D52" s="60">
        <v>1</v>
      </c>
      <c r="E52" s="61"/>
      <c r="F52" s="61"/>
      <c r="G52" s="61"/>
      <c r="H52" s="61"/>
      <c r="I52" s="62">
        <v>1</v>
      </c>
      <c r="J52" s="61"/>
      <c r="K52" s="61"/>
      <c r="L52" s="61"/>
      <c r="M52" s="61"/>
      <c r="N52" s="63"/>
      <c r="O52" s="19">
        <v>2</v>
      </c>
    </row>
    <row r="53" spans="1:15">
      <c r="A53" s="3" t="s">
        <v>50</v>
      </c>
      <c r="B53" s="14" t="s">
        <v>0</v>
      </c>
      <c r="C53" s="36">
        <v>122</v>
      </c>
      <c r="D53" s="42">
        <v>28</v>
      </c>
      <c r="E53" s="18">
        <v>31</v>
      </c>
      <c r="F53" s="18">
        <v>30</v>
      </c>
      <c r="G53" s="18">
        <v>31</v>
      </c>
      <c r="H53" s="18">
        <v>30</v>
      </c>
      <c r="I53" s="18">
        <v>31</v>
      </c>
      <c r="J53" s="18">
        <v>31</v>
      </c>
      <c r="K53" s="18">
        <v>30</v>
      </c>
      <c r="L53" s="18">
        <v>31</v>
      </c>
      <c r="M53" s="18">
        <v>30</v>
      </c>
      <c r="N53" s="43">
        <v>31</v>
      </c>
      <c r="O53" s="19">
        <v>334</v>
      </c>
    </row>
    <row r="54" spans="1:15">
      <c r="A54" s="3" t="s">
        <v>10</v>
      </c>
      <c r="B54" s="14" t="s">
        <v>0</v>
      </c>
      <c r="C54" s="36">
        <v>55</v>
      </c>
      <c r="D54" s="48"/>
      <c r="E54" s="18">
        <v>5</v>
      </c>
      <c r="F54" s="18">
        <v>4</v>
      </c>
      <c r="G54" s="18">
        <v>4</v>
      </c>
      <c r="H54" s="18">
        <v>5</v>
      </c>
      <c r="I54" s="18">
        <v>4</v>
      </c>
      <c r="J54" s="18">
        <v>5</v>
      </c>
      <c r="K54" s="18">
        <v>4</v>
      </c>
      <c r="L54" s="18">
        <v>5</v>
      </c>
      <c r="M54" s="18"/>
      <c r="N54" s="43"/>
      <c r="O54" s="19">
        <v>36</v>
      </c>
    </row>
    <row r="55" spans="1:15">
      <c r="A55" s="6" t="s">
        <v>9</v>
      </c>
      <c r="B55" s="14" t="s">
        <v>3</v>
      </c>
      <c r="C55" s="34">
        <f>14557.56/1.25</f>
        <v>11646.047999999999</v>
      </c>
      <c r="D55" s="70">
        <v>1</v>
      </c>
      <c r="E55" s="68"/>
      <c r="F55" s="68"/>
      <c r="G55" s="68">
        <v>1</v>
      </c>
      <c r="H55" s="68"/>
      <c r="I55" s="68"/>
      <c r="J55" s="68"/>
      <c r="K55" s="61">
        <v>1</v>
      </c>
      <c r="L55" s="61"/>
      <c r="M55" s="61"/>
      <c r="N55" s="63"/>
      <c r="O55" s="19">
        <v>3</v>
      </c>
    </row>
    <row r="56" spans="1:15">
      <c r="A56" s="3" t="s">
        <v>8</v>
      </c>
      <c r="B56" s="18" t="s">
        <v>3</v>
      </c>
      <c r="C56" s="36">
        <v>2380</v>
      </c>
      <c r="D56" s="60">
        <v>1</v>
      </c>
      <c r="E56" s="61"/>
      <c r="F56" s="61"/>
      <c r="G56" s="61"/>
      <c r="H56" s="61"/>
      <c r="I56" s="62">
        <v>1</v>
      </c>
      <c r="J56" s="61"/>
      <c r="K56" s="61"/>
      <c r="L56" s="61"/>
      <c r="M56" s="61"/>
      <c r="N56" s="63"/>
      <c r="O56" s="19">
        <v>2</v>
      </c>
    </row>
    <row r="57" spans="1:15">
      <c r="A57" s="3" t="s">
        <v>66</v>
      </c>
      <c r="B57" s="14" t="s">
        <v>3</v>
      </c>
      <c r="C57" s="35">
        <v>4202.38</v>
      </c>
      <c r="D57" s="46"/>
      <c r="E57" s="5"/>
      <c r="F57" s="5"/>
      <c r="G57" s="5"/>
      <c r="H57" s="18"/>
      <c r="I57" s="18"/>
      <c r="J57" s="18"/>
      <c r="K57" s="18"/>
      <c r="L57" s="18"/>
      <c r="M57" s="18"/>
      <c r="N57" s="43"/>
      <c r="O57" s="19"/>
    </row>
    <row r="58" spans="1:15" ht="30">
      <c r="A58" s="4" t="s">
        <v>7</v>
      </c>
      <c r="B58" s="18" t="s">
        <v>3</v>
      </c>
      <c r="C58" s="15">
        <v>4202.38</v>
      </c>
      <c r="D58" s="42">
        <v>1</v>
      </c>
      <c r="E58" s="18">
        <v>1</v>
      </c>
      <c r="F58" s="18">
        <v>1</v>
      </c>
      <c r="G58" s="2"/>
      <c r="H58" s="18"/>
      <c r="I58" s="18"/>
      <c r="J58" s="18"/>
      <c r="K58" s="18"/>
      <c r="L58" s="18"/>
      <c r="M58" s="18">
        <v>1</v>
      </c>
      <c r="N58" s="43">
        <v>1</v>
      </c>
      <c r="O58" s="19">
        <v>5</v>
      </c>
    </row>
    <row r="59" spans="1:15">
      <c r="A59" s="1" t="s">
        <v>6</v>
      </c>
      <c r="B59" s="18" t="s">
        <v>3</v>
      </c>
      <c r="C59" s="17">
        <v>2830.8</v>
      </c>
      <c r="D59" s="48"/>
      <c r="E59" s="2"/>
      <c r="F59" s="2"/>
      <c r="G59" s="2"/>
      <c r="H59" s="18"/>
      <c r="I59" s="18"/>
      <c r="J59" s="18"/>
      <c r="K59" s="18"/>
      <c r="L59" s="18"/>
      <c r="M59" s="2"/>
      <c r="N59" s="49"/>
      <c r="O59" s="19"/>
    </row>
    <row r="60" spans="1:15">
      <c r="A60" s="4" t="s">
        <v>5</v>
      </c>
      <c r="B60" s="18" t="s">
        <v>3</v>
      </c>
      <c r="C60" s="17">
        <v>2830.8</v>
      </c>
      <c r="D60" s="42"/>
      <c r="E60" s="2"/>
      <c r="F60" s="18">
        <v>1</v>
      </c>
      <c r="G60" s="2"/>
      <c r="H60" s="18"/>
      <c r="I60" s="18">
        <v>1</v>
      </c>
      <c r="J60" s="18"/>
      <c r="K60" s="18"/>
      <c r="L60" s="18">
        <v>1</v>
      </c>
      <c r="M60" s="18"/>
      <c r="N60" s="43"/>
      <c r="O60" s="19">
        <v>3</v>
      </c>
    </row>
    <row r="61" spans="1:15">
      <c r="A61" s="4" t="s">
        <v>4</v>
      </c>
      <c r="B61" s="18" t="s">
        <v>3</v>
      </c>
      <c r="C61" s="17">
        <v>2830.8</v>
      </c>
      <c r="D61" s="42">
        <v>4</v>
      </c>
      <c r="E61" s="18">
        <v>1</v>
      </c>
      <c r="F61" s="18">
        <v>1</v>
      </c>
      <c r="G61" s="18">
        <v>1</v>
      </c>
      <c r="H61" s="18">
        <v>1</v>
      </c>
      <c r="I61" s="18">
        <v>1</v>
      </c>
      <c r="J61" s="18">
        <v>1</v>
      </c>
      <c r="K61" s="18">
        <v>1</v>
      </c>
      <c r="L61" s="18">
        <v>1</v>
      </c>
      <c r="M61" s="18">
        <v>5</v>
      </c>
      <c r="N61" s="43">
        <v>4</v>
      </c>
      <c r="O61" s="19">
        <v>21</v>
      </c>
    </row>
    <row r="62" spans="1:15">
      <c r="A62" s="1" t="s">
        <v>46</v>
      </c>
      <c r="B62" s="18" t="s">
        <v>3</v>
      </c>
      <c r="C62" s="17">
        <v>2830.8</v>
      </c>
      <c r="D62" s="60">
        <v>1</v>
      </c>
      <c r="E62" s="61"/>
      <c r="F62" s="61"/>
      <c r="G62" s="61"/>
      <c r="H62" s="61"/>
      <c r="I62" s="61"/>
      <c r="J62" s="61"/>
      <c r="K62" s="61"/>
      <c r="L62" s="61"/>
      <c r="M62" s="61"/>
      <c r="N62" s="63"/>
      <c r="O62" s="19">
        <v>1</v>
      </c>
    </row>
    <row r="63" spans="1:15" ht="60" customHeight="1">
      <c r="A63" s="1" t="s">
        <v>73</v>
      </c>
      <c r="B63" s="18" t="s">
        <v>2</v>
      </c>
      <c r="C63" s="34">
        <f>D63+E63+M63+D63+F63</f>
        <v>232290.91499999998</v>
      </c>
      <c r="D63" s="50">
        <f>(C47+C43)*1.88</f>
        <v>108229.71999999999</v>
      </c>
      <c r="E63" s="51">
        <f>(C43+C47)*0.1</f>
        <v>5756.9000000000005</v>
      </c>
      <c r="F63" s="51">
        <f>(C43+C47)*0.05</f>
        <v>2878.4500000000003</v>
      </c>
      <c r="G63" s="51"/>
      <c r="H63" s="51"/>
      <c r="I63" s="51"/>
      <c r="J63" s="51"/>
      <c r="K63" s="51"/>
      <c r="L63" s="51"/>
      <c r="M63" s="51">
        <f>(C43+C47)*0.125</f>
        <v>7196.125</v>
      </c>
      <c r="N63" s="54">
        <f>(C43+C47)*2.4</f>
        <v>138165.6</v>
      </c>
      <c r="O63" s="53">
        <f t="shared" ref="O63:O68" si="1">SUM(D63:N63)</f>
        <v>262226.79499999998</v>
      </c>
    </row>
    <row r="64" spans="1:15" ht="29.25">
      <c r="A64" s="1" t="s">
        <v>53</v>
      </c>
      <c r="B64" s="18" t="s">
        <v>3</v>
      </c>
      <c r="C64" s="17">
        <v>15381</v>
      </c>
      <c r="D64" s="42">
        <v>28</v>
      </c>
      <c r="E64" s="18">
        <v>31</v>
      </c>
      <c r="F64" s="18">
        <v>10</v>
      </c>
      <c r="G64" s="18"/>
      <c r="H64" s="18"/>
      <c r="I64" s="18"/>
      <c r="J64" s="18"/>
      <c r="K64" s="18"/>
      <c r="L64" s="18"/>
      <c r="M64" s="18">
        <v>30</v>
      </c>
      <c r="N64" s="43">
        <v>31</v>
      </c>
      <c r="O64" s="19">
        <f t="shared" si="1"/>
        <v>130</v>
      </c>
    </row>
    <row r="65" spans="1:15" ht="29.25">
      <c r="A65" s="1" t="s">
        <v>55</v>
      </c>
      <c r="B65" s="18" t="s">
        <v>3</v>
      </c>
      <c r="C65" s="17">
        <v>42188</v>
      </c>
      <c r="D65" s="42">
        <v>28</v>
      </c>
      <c r="E65" s="18">
        <v>31</v>
      </c>
      <c r="F65" s="18">
        <v>10</v>
      </c>
      <c r="G65" s="18"/>
      <c r="H65" s="18"/>
      <c r="I65" s="18"/>
      <c r="J65" s="18"/>
      <c r="K65" s="18"/>
      <c r="L65" s="18"/>
      <c r="M65" s="18">
        <v>30</v>
      </c>
      <c r="N65" s="43">
        <v>31</v>
      </c>
      <c r="O65" s="19">
        <f t="shared" si="1"/>
        <v>130</v>
      </c>
    </row>
    <row r="66" spans="1:15" ht="17.25" customHeight="1">
      <c r="A66" s="1" t="s">
        <v>62</v>
      </c>
      <c r="B66" s="18" t="s">
        <v>63</v>
      </c>
      <c r="C66" s="17">
        <v>4</v>
      </c>
      <c r="D66" s="42">
        <v>28</v>
      </c>
      <c r="E66" s="18">
        <v>31</v>
      </c>
      <c r="F66" s="18">
        <v>10</v>
      </c>
      <c r="G66" s="18"/>
      <c r="H66" s="18"/>
      <c r="I66" s="18"/>
      <c r="J66" s="18"/>
      <c r="K66" s="18"/>
      <c r="L66" s="18"/>
      <c r="M66" s="18">
        <v>30</v>
      </c>
      <c r="N66" s="43">
        <v>31</v>
      </c>
      <c r="O66" s="19">
        <f t="shared" si="1"/>
        <v>130</v>
      </c>
    </row>
    <row r="67" spans="1:15">
      <c r="A67" s="1" t="s">
        <v>56</v>
      </c>
      <c r="B67" s="18" t="s">
        <v>59</v>
      </c>
      <c r="C67" s="34">
        <f>O67</f>
        <v>123162.76588799999</v>
      </c>
      <c r="D67" s="50">
        <f>D63*0.48</f>
        <v>51950.265599999992</v>
      </c>
      <c r="E67" s="51">
        <f>E63*0.48</f>
        <v>2763.3120000000004</v>
      </c>
      <c r="F67" s="51">
        <f>F63*0.48</f>
        <v>1381.6560000000002</v>
      </c>
      <c r="G67" s="51"/>
      <c r="H67" s="51"/>
      <c r="I67" s="51"/>
      <c r="J67" s="51"/>
      <c r="K67" s="51"/>
      <c r="L67" s="51"/>
      <c r="M67" s="51">
        <v>748.04428799999982</v>
      </c>
      <c r="N67" s="52">
        <f>N63*0.48</f>
        <v>66319.487999999998</v>
      </c>
      <c r="O67" s="53">
        <f t="shared" si="1"/>
        <v>123162.76588799999</v>
      </c>
    </row>
    <row r="68" spans="1:15" ht="29.25">
      <c r="A68" s="1" t="s">
        <v>68</v>
      </c>
      <c r="B68" s="18" t="s">
        <v>64</v>
      </c>
      <c r="C68" s="34">
        <f>O68</f>
        <v>123162.76588799999</v>
      </c>
      <c r="D68" s="50">
        <v>51950.265599999992</v>
      </c>
      <c r="E68" s="51">
        <v>2763.3120000000004</v>
      </c>
      <c r="F68" s="51">
        <v>1381.6560000000002</v>
      </c>
      <c r="G68" s="51"/>
      <c r="H68" s="51"/>
      <c r="I68" s="51"/>
      <c r="J68" s="51"/>
      <c r="K68" s="51"/>
      <c r="L68" s="51"/>
      <c r="M68" s="51">
        <v>748.04428799999982</v>
      </c>
      <c r="N68" s="52">
        <v>66319.487999999998</v>
      </c>
      <c r="O68" s="53">
        <f t="shared" si="1"/>
        <v>123162.76588799999</v>
      </c>
    </row>
    <row r="69" spans="1:15" ht="43.5">
      <c r="A69" s="1" t="s">
        <v>57</v>
      </c>
      <c r="B69" s="18" t="s">
        <v>59</v>
      </c>
      <c r="C69" s="34">
        <v>123162.76588799999</v>
      </c>
      <c r="D69" s="50">
        <v>51950.265599999992</v>
      </c>
      <c r="E69" s="51">
        <v>2763.3120000000004</v>
      </c>
      <c r="F69" s="51">
        <v>1381.6560000000002</v>
      </c>
      <c r="G69" s="51"/>
      <c r="H69" s="51"/>
      <c r="I69" s="51"/>
      <c r="J69" s="51"/>
      <c r="K69" s="51"/>
      <c r="L69" s="51"/>
      <c r="M69" s="51">
        <v>748.04428799999982</v>
      </c>
      <c r="N69" s="54">
        <v>66319.487999999998</v>
      </c>
      <c r="O69" s="53">
        <v>123162.76588799999</v>
      </c>
    </row>
    <row r="70" spans="1:15" ht="29.25">
      <c r="A70" s="1" t="s">
        <v>70</v>
      </c>
      <c r="B70" s="18" t="s">
        <v>3</v>
      </c>
      <c r="C70" s="17">
        <v>42188</v>
      </c>
      <c r="D70" s="42">
        <v>28</v>
      </c>
      <c r="E70" s="18">
        <v>31</v>
      </c>
      <c r="F70" s="18">
        <v>15</v>
      </c>
      <c r="G70" s="18"/>
      <c r="H70" s="18"/>
      <c r="I70" s="18"/>
      <c r="J70" s="18"/>
      <c r="K70" s="18"/>
      <c r="L70" s="18"/>
      <c r="M70" s="18">
        <v>30</v>
      </c>
      <c r="N70" s="43">
        <v>31</v>
      </c>
      <c r="O70" s="19">
        <f>SUM(D70:N70)</f>
        <v>135</v>
      </c>
    </row>
    <row r="71" spans="1:15" ht="29.25">
      <c r="A71" s="1" t="s">
        <v>71</v>
      </c>
      <c r="B71" s="18" t="s">
        <v>3</v>
      </c>
      <c r="C71" s="17">
        <v>15381</v>
      </c>
      <c r="D71" s="42">
        <v>28</v>
      </c>
      <c r="E71" s="18">
        <v>31</v>
      </c>
      <c r="F71" s="18">
        <v>15</v>
      </c>
      <c r="G71" s="18"/>
      <c r="H71" s="18"/>
      <c r="I71" s="18"/>
      <c r="J71" s="18"/>
      <c r="K71" s="18"/>
      <c r="L71" s="18"/>
      <c r="M71" s="18">
        <v>30</v>
      </c>
      <c r="N71" s="43">
        <v>31</v>
      </c>
      <c r="O71" s="19">
        <f>SUM(D71:N71)</f>
        <v>135</v>
      </c>
    </row>
    <row r="72" spans="1:15">
      <c r="A72" s="1" t="s">
        <v>67</v>
      </c>
      <c r="B72" s="18" t="s">
        <v>59</v>
      </c>
      <c r="C72" s="17">
        <v>400</v>
      </c>
      <c r="D72" s="42">
        <v>80</v>
      </c>
      <c r="E72" s="18">
        <v>80</v>
      </c>
      <c r="F72" s="18">
        <v>80</v>
      </c>
      <c r="G72" s="18"/>
      <c r="H72" s="2"/>
      <c r="I72" s="2"/>
      <c r="J72" s="2"/>
      <c r="K72" s="2"/>
      <c r="L72" s="2"/>
      <c r="M72" s="18">
        <v>80</v>
      </c>
      <c r="N72" s="43">
        <v>80</v>
      </c>
      <c r="O72" s="19">
        <f>SUM(D72:N72)</f>
        <v>400</v>
      </c>
    </row>
    <row r="73" spans="1:15" ht="32.25" customHeight="1">
      <c r="A73" s="1" t="s">
        <v>60</v>
      </c>
      <c r="B73" s="18" t="s">
        <v>3</v>
      </c>
      <c r="C73" s="17">
        <f>C64*0.3</f>
        <v>4614.3</v>
      </c>
      <c r="D73" s="42">
        <v>4</v>
      </c>
      <c r="E73" s="18">
        <v>5</v>
      </c>
      <c r="F73" s="18">
        <v>4</v>
      </c>
      <c r="G73" s="18"/>
      <c r="H73" s="2"/>
      <c r="I73" s="2"/>
      <c r="J73" s="2"/>
      <c r="K73" s="2"/>
      <c r="L73" s="2"/>
      <c r="M73" s="18">
        <v>4</v>
      </c>
      <c r="N73" s="43">
        <v>5</v>
      </c>
      <c r="O73" s="19">
        <f>SUM(D73:N73)</f>
        <v>22</v>
      </c>
    </row>
    <row r="74" spans="1:15" ht="15.75" thickBot="1">
      <c r="A74" s="1" t="s">
        <v>1</v>
      </c>
      <c r="B74" s="17" t="s">
        <v>0</v>
      </c>
      <c r="C74" s="17">
        <v>20</v>
      </c>
      <c r="D74" s="74">
        <v>1</v>
      </c>
      <c r="E74" s="75"/>
      <c r="F74" s="76"/>
      <c r="G74" s="76"/>
      <c r="H74" s="76"/>
      <c r="I74" s="76"/>
      <c r="J74" s="76"/>
      <c r="K74" s="76"/>
      <c r="L74" s="76"/>
      <c r="M74" s="76"/>
      <c r="N74" s="77"/>
      <c r="O74" s="19">
        <v>1</v>
      </c>
    </row>
    <row r="75" spans="1:15">
      <c r="A75" s="16" t="s">
        <v>51</v>
      </c>
      <c r="B75" s="22"/>
      <c r="C75" s="22"/>
      <c r="D75" s="22"/>
      <c r="E75" s="22"/>
      <c r="F75" s="22"/>
      <c r="G75" s="22"/>
      <c r="H75" s="22"/>
      <c r="I75" s="22"/>
      <c r="J75" s="22"/>
      <c r="K75" s="22"/>
      <c r="L75" s="22"/>
      <c r="M75" s="22"/>
      <c r="N75" s="22"/>
      <c r="O75" s="23"/>
    </row>
    <row r="76" spans="1:15">
      <c r="A76" s="56" t="s">
        <v>69</v>
      </c>
    </row>
  </sheetData>
  <mergeCells count="28">
    <mergeCell ref="M1:N1"/>
    <mergeCell ref="D74:N74"/>
    <mergeCell ref="O2:O3"/>
    <mergeCell ref="B43:B44"/>
    <mergeCell ref="C43:C44"/>
    <mergeCell ref="H47:N47"/>
    <mergeCell ref="D52:H52"/>
    <mergeCell ref="I52:N52"/>
    <mergeCell ref="D8:N8"/>
    <mergeCell ref="D23:F23"/>
    <mergeCell ref="G23:J23"/>
    <mergeCell ref="K23:N23"/>
    <mergeCell ref="A2:N2"/>
    <mergeCell ref="B11:B12"/>
    <mergeCell ref="C11:C12"/>
    <mergeCell ref="D20:H20"/>
    <mergeCell ref="I20:N20"/>
    <mergeCell ref="D56:H56"/>
    <mergeCell ref="I56:N56"/>
    <mergeCell ref="D62:N62"/>
    <mergeCell ref="D41:N41"/>
    <mergeCell ref="D26:H26"/>
    <mergeCell ref="I26:N26"/>
    <mergeCell ref="D55:F55"/>
    <mergeCell ref="G55:J55"/>
    <mergeCell ref="K55:N55"/>
    <mergeCell ref="D49:H49"/>
    <mergeCell ref="I49:N49"/>
  </mergeCells>
  <pageMargins left="0.11811023622047245" right="0.11811023622047245" top="0.74803149606299213" bottom="0.35433070866141736" header="0.31496062992125984" footer="0.31496062992125984"/>
  <pageSetup paperSize="8" scale="5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Клининг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d.ganyukov</dc:creator>
  <cp:lastModifiedBy>d.ganyukov</cp:lastModifiedBy>
  <cp:lastPrinted>2017-01-11T14:25:32Z</cp:lastPrinted>
  <dcterms:created xsi:type="dcterms:W3CDTF">2016-08-24T16:29:46Z</dcterms:created>
  <dcterms:modified xsi:type="dcterms:W3CDTF">2017-01-17T11:49:47Z</dcterms:modified>
</cp:coreProperties>
</file>