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ganyukov\Desktop\Договора\2019\Клининг\"/>
    </mc:Choice>
  </mc:AlternateContent>
  <bookViews>
    <workbookView xWindow="0" yWindow="0" windowWidth="17205" windowHeight="7275"/>
  </bookViews>
  <sheets>
    <sheet name="Клининг" sheetId="1" r:id="rId1"/>
  </sheets>
  <definedNames>
    <definedName name="_xlnm.Print_Area" localSheetId="0">Клининг!$A$1:$P$85</definedName>
  </definedNames>
  <calcPr calcId="152511"/>
</workbook>
</file>

<file path=xl/calcChain.xml><?xml version="1.0" encoding="utf-8"?>
<calcChain xmlns="http://schemas.openxmlformats.org/spreadsheetml/2006/main">
  <c r="P60" i="1" l="1"/>
  <c r="C36" i="1" l="1"/>
  <c r="C35" i="1"/>
  <c r="C60" i="1"/>
  <c r="P70" i="1" l="1"/>
  <c r="P42" i="1"/>
  <c r="P68" i="1"/>
  <c r="P69" i="1"/>
  <c r="P67" i="1"/>
  <c r="P65" i="1"/>
  <c r="P66" i="1"/>
  <c r="P64" i="1"/>
  <c r="P63" i="1"/>
  <c r="P62" i="1"/>
  <c r="P61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6" i="1"/>
  <c r="P30" i="1"/>
  <c r="P31" i="1"/>
  <c r="P32" i="1"/>
  <c r="P33" i="1"/>
  <c r="P34" i="1"/>
  <c r="P35" i="1"/>
  <c r="P36" i="1"/>
  <c r="P37" i="1"/>
  <c r="P38" i="1"/>
  <c r="P39" i="1"/>
  <c r="P40" i="1"/>
  <c r="P41" i="1"/>
  <c r="P29" i="1"/>
  <c r="P19" i="1"/>
  <c r="P20" i="1"/>
  <c r="P21" i="1"/>
  <c r="P22" i="1"/>
  <c r="P23" i="1"/>
  <c r="P24" i="1"/>
  <c r="P25" i="1"/>
  <c r="P26" i="1"/>
  <c r="P27" i="1"/>
  <c r="P28" i="1"/>
  <c r="P7" i="1"/>
  <c r="P8" i="1"/>
  <c r="P9" i="1"/>
  <c r="P10" i="1"/>
  <c r="P11" i="1"/>
  <c r="P12" i="1"/>
  <c r="P13" i="1"/>
  <c r="P14" i="1"/>
  <c r="P15" i="1"/>
  <c r="P16" i="1"/>
  <c r="P17" i="1"/>
  <c r="P18" i="1"/>
  <c r="P6" i="1"/>
  <c r="O63" i="1"/>
  <c r="N63" i="1"/>
  <c r="O62" i="1"/>
  <c r="N62" i="1"/>
  <c r="O60" i="1"/>
  <c r="O64" i="1" s="1"/>
  <c r="O66" i="1" s="1"/>
  <c r="N60" i="1"/>
  <c r="N64" i="1" s="1"/>
  <c r="O33" i="1"/>
  <c r="N33" i="1"/>
  <c r="O32" i="1"/>
  <c r="N32" i="1"/>
  <c r="O31" i="1"/>
  <c r="N31" i="1"/>
  <c r="N66" i="1" l="1"/>
  <c r="N65" i="1"/>
  <c r="O65" i="1"/>
  <c r="L60" i="1" l="1"/>
  <c r="D60" i="1"/>
  <c r="M63" i="1"/>
  <c r="L63" i="1"/>
  <c r="E63" i="1"/>
  <c r="D63" i="1"/>
  <c r="M62" i="1"/>
  <c r="L62" i="1"/>
  <c r="D62" i="1"/>
  <c r="E60" i="1"/>
  <c r="M60" i="1"/>
  <c r="M33" i="1"/>
  <c r="L33" i="1"/>
  <c r="D33" i="1"/>
  <c r="M32" i="1"/>
  <c r="L32" i="1"/>
  <c r="D32" i="1"/>
  <c r="C63" i="1"/>
  <c r="C25" i="1"/>
  <c r="C40" i="1" l="1"/>
  <c r="C69" i="1"/>
  <c r="L64" i="1"/>
  <c r="L65" i="1" s="1"/>
  <c r="D29" i="1"/>
  <c r="D35" i="1" l="1"/>
  <c r="L66" i="1"/>
  <c r="D36" i="1"/>
  <c r="D34" i="1"/>
  <c r="C67" i="1" l="1"/>
  <c r="C17" i="1"/>
  <c r="C37" i="1"/>
  <c r="C32" i="1"/>
  <c r="C18" i="1"/>
  <c r="M64" i="1"/>
  <c r="E64" i="1"/>
  <c r="E65" i="1" s="1"/>
  <c r="D64" i="1"/>
  <c r="C64" i="1" s="1"/>
  <c r="C39" i="1"/>
  <c r="C31" i="1"/>
  <c r="C41" i="1" s="1"/>
  <c r="C19" i="1"/>
  <c r="J19" i="1" s="1"/>
  <c r="C53" i="1"/>
  <c r="O29" i="1" l="1"/>
  <c r="N29" i="1"/>
  <c r="D66" i="1"/>
  <c r="L19" i="1"/>
  <c r="L29" i="1" s="1"/>
  <c r="D65" i="1"/>
  <c r="M66" i="1"/>
  <c r="E66" i="1"/>
  <c r="M65" i="1"/>
  <c r="M19" i="1"/>
  <c r="K19" i="1"/>
  <c r="H19" i="1"/>
  <c r="I19" i="1"/>
  <c r="C66" i="1" l="1"/>
  <c r="C65" i="1"/>
  <c r="N36" i="1"/>
  <c r="N34" i="1"/>
  <c r="N35" i="1"/>
  <c r="O34" i="1"/>
  <c r="O35" i="1"/>
  <c r="O36" i="1"/>
  <c r="M29" i="1"/>
  <c r="M35" i="1" s="1"/>
  <c r="L34" i="1"/>
  <c r="M34" i="1"/>
  <c r="L35" i="1" l="1"/>
  <c r="M36" i="1"/>
  <c r="C29" i="1"/>
  <c r="C34" i="1"/>
  <c r="L36" i="1"/>
</calcChain>
</file>

<file path=xl/sharedStrings.xml><?xml version="1.0" encoding="utf-8"?>
<sst xmlns="http://schemas.openxmlformats.org/spreadsheetml/2006/main" count="164" uniqueCount="71">
  <si>
    <t>шт.</t>
  </si>
  <si>
    <t>Отлов бродячих животных</t>
  </si>
  <si>
    <t>м3</t>
  </si>
  <si>
    <t>м2</t>
  </si>
  <si>
    <t>Механизированная уборка</t>
  </si>
  <si>
    <t>Парковка 48 м/м</t>
  </si>
  <si>
    <t>Мойка остекленных фасадов зданий</t>
  </si>
  <si>
    <t>Промывка  лотков ливневой канализации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</si>
  <si>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</si>
  <si>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</si>
  <si>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</si>
  <si>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</si>
  <si>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</si>
  <si>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</si>
  <si>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</si>
  <si>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</si>
  <si>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</si>
  <si>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</si>
  <si>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кол-во</t>
  </si>
  <si>
    <t>Ед. измерения</t>
  </si>
  <si>
    <t>Приложение № 1</t>
  </si>
  <si>
    <t>Промывка лотков ливневой канализации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</si>
  <si>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</si>
  <si>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</si>
  <si>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тонн</t>
  </si>
  <si>
    <t>т-км</t>
  </si>
  <si>
    <t>**По согласованию с заказчиком</t>
  </si>
  <si>
    <t>и)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</si>
  <si>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</si>
  <si>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</si>
  <si>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</si>
  <si>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</si>
  <si>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Очистка, протирка урн (на постоянной основе в течение суток)</t>
  </si>
  <si>
    <t>Протирка лавочек (на постоянной основе)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</si>
  <si>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</si>
  <si>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</si>
  <si>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Уборка снега на ширину 1,5 м., удаление сосулей, наледи</t>
  </si>
  <si>
    <t>Кровля, выступающие элементы зданий, въездное и выездное КПП</t>
  </si>
  <si>
    <t>г) Погрузка снега и скола в автосамосвалы погрузчиками</t>
  </si>
  <si>
    <t>д) Вывоз снега, льда и  черте курорта автосамосвалами: снега мокрого, слежавшегося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</si>
  <si>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</si>
  <si>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</si>
  <si>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Кровля, въездная арка, выступающие элементы зданий</t>
  </si>
  <si>
    <t xml:space="preserve">Стилобат с автостоянкой на 79 м/м </t>
  </si>
  <si>
    <t>Мойка спусков в подземные парковки (на постоянной основе)</t>
  </si>
  <si>
    <t xml:space="preserve">е) Погрузка снега и скола в снегоплавильную установку </t>
  </si>
  <si>
    <t>Уборка твердых покрытий отм. +960. ДОПОЛНИТЕЛЬНО НА ПЕРИОД МЕРОПРИЯТИЯ "ГАСТРИТ 2018"</t>
  </si>
  <si>
    <t>Очистка урн (на постоянной основе в течение суток)</t>
  </si>
  <si>
    <t>Протирка урн (на постоянной основе в течение суток)</t>
  </si>
  <si>
    <t>Сбор случайного мусора (на постоянной основе в т.ч. сбор и уборка строительного мусора)*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</si>
  <si>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</si>
  <si>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</si>
  <si>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</si>
  <si>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в) Срезание и сдвигание снега минипогрузчиком (с учетом работы 5 минипогрузчиков на постоянной основе в течение суток во время снегопада)</t>
  </si>
  <si>
    <t>Всего периодичность</t>
  </si>
  <si>
    <t xml:space="preserve">Мойка спусков на станции высадки </t>
  </si>
  <si>
    <t>а) Сдвижка и подметание снега на придомовой территории с усовершенствованным покрытием (на постоянной основе в течение суток во время снегопада)</t>
  </si>
  <si>
    <t>в) Срезание и сдвигание снега минипогрузчиком (с учетом работы 7 минипогрузчиков на постоянной основе в течение суток во время снегопада)</t>
  </si>
  <si>
    <t>Периодичность уборки твердых покрытий, фасадов и кровли курорта «Горки город» на период с 01.03.2019 по 28.02.2020 (включительно)</t>
  </si>
  <si>
    <t>март 2019</t>
  </si>
  <si>
    <t>апрель 2019</t>
  </si>
  <si>
    <t>май 2019</t>
  </si>
  <si>
    <t>июнь 2019</t>
  </si>
  <si>
    <t>июль 2019</t>
  </si>
  <si>
    <t>август 2019</t>
  </si>
  <si>
    <t>сентябрь 2019</t>
  </si>
  <si>
    <t>октябрь 2019</t>
  </si>
  <si>
    <t>ноябрь 2019</t>
  </si>
  <si>
    <t>декабрь 2019</t>
  </si>
  <si>
    <t>январь 2020</t>
  </si>
  <si>
    <t>февраль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</si>
</sst>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13" xfId="0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13" xfId="0" applyFont="1" applyFill="1" applyBorder="1" applyAlignment="1">
      <alignment vertical="center"/>
    </xf>
    <xf numFmtId="0" fontId="1" fillId="0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0" borderId="12" xfId="0" applyFont="1" applyFill="1" applyBorder="1"/>
    <xf numFmtId="0" fontId="1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horizontal="left" wrapText="1"/>
    </xf>
    <xf numFmtId="0" fontId="2" fillId="0" borderId="15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7" xfId="0" applyFont="1" applyBorder="1"/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5" fillId="3" borderId="28" xfId="0" applyFont="1" applyFill="1" applyBorder="1"/>
    <xf numFmtId="0" fontId="4" fillId="3" borderId="20" xfId="0" applyFont="1" applyFill="1" applyBorder="1" applyAlignment="1">
      <alignment horizontal="center" vertical="center"/>
    </xf>
    <xf numFmtId="0" fontId="1" fillId="3" borderId="24" xfId="0" applyFont="1" applyFill="1" applyBorder="1"/>
    <xf numFmtId="0" fontId="1" fillId="3" borderId="21" xfId="0" applyFont="1" applyFill="1" applyBorder="1"/>
    <xf numFmtId="0" fontId="1" fillId="3" borderId="20" xfId="0" applyFont="1" applyFill="1" applyBorder="1"/>
    <xf numFmtId="0" fontId="1" fillId="3" borderId="2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2" borderId="29" xfId="0" applyFont="1" applyFill="1" applyBorder="1"/>
    <xf numFmtId="0" fontId="1" fillId="2" borderId="30" xfId="0" applyFont="1" applyFill="1" applyBorder="1" applyAlignment="1">
      <alignment horizontal="center" vertical="center"/>
    </xf>
    <xf numFmtId="1" fontId="1" fillId="2" borderId="31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14" xfId="0" applyFont="1" applyFill="1" applyBorder="1"/>
    <xf numFmtId="0" fontId="2" fillId="2" borderId="15" xfId="0" applyFont="1" applyFill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5" fillId="3" borderId="33" xfId="0" applyFont="1" applyFill="1" applyBorder="1"/>
    <xf numFmtId="0" fontId="4" fillId="3" borderId="18" xfId="0" applyFont="1" applyFill="1" applyBorder="1" applyAlignment="1">
      <alignment horizontal="center" vertical="center"/>
    </xf>
    <xf numFmtId="0" fontId="1" fillId="3" borderId="19" xfId="0" applyFont="1" applyFill="1" applyBorder="1"/>
    <xf numFmtId="0" fontId="1" fillId="3" borderId="18" xfId="0" applyFont="1" applyFill="1" applyBorder="1"/>
    <xf numFmtId="0" fontId="1" fillId="3" borderId="1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left"/>
    </xf>
    <xf numFmtId="0" fontId="5" fillId="3" borderId="31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view="pageBreakPreview" zoomScale="70" zoomScaleNormal="70" zoomScaleSheetLayoutView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85" sqref="A1:P85"/>
    </sheetView>
  </sheetViews>
  <sheetFormatPr defaultRowHeight="15" x14ac:dyDescent="0.25"/>
  <cols>
    <col min="1" max="1" width="89.42578125" customWidth="1"/>
    <col min="2" max="2" width="10.42578125" customWidth="1"/>
    <col min="3" max="3" width="13" customWidth="1"/>
    <col min="4" max="4" width="14.140625" customWidth="1"/>
    <col min="5" max="5" width="15.42578125" customWidth="1"/>
    <col min="6" max="6" width="14.85546875" customWidth="1"/>
    <col min="7" max="7" width="14.28515625" customWidth="1"/>
    <col min="8" max="8" width="14.42578125" customWidth="1"/>
    <col min="9" max="9" width="14.5703125" customWidth="1"/>
    <col min="10" max="10" width="14.7109375" customWidth="1"/>
    <col min="11" max="11" width="14.5703125" customWidth="1"/>
    <col min="12" max="12" width="13.85546875" customWidth="1"/>
    <col min="13" max="15" width="14.7109375" customWidth="1"/>
    <col min="16" max="16" width="14.28515625" style="10" customWidth="1"/>
  </cols>
  <sheetData>
    <row r="1" spans="1:17" ht="20.25" customHeight="1" x14ac:dyDescent="0.25">
      <c r="A1" s="24"/>
      <c r="B1" s="25"/>
      <c r="C1" s="9"/>
      <c r="D1" s="9"/>
      <c r="E1" s="9"/>
      <c r="F1" s="9"/>
      <c r="G1" s="9"/>
      <c r="H1" s="9"/>
      <c r="I1" s="9"/>
      <c r="J1" s="9"/>
      <c r="K1" s="9"/>
      <c r="N1" s="96" t="s">
        <v>20</v>
      </c>
      <c r="O1" s="96"/>
      <c r="P1" s="59"/>
    </row>
    <row r="2" spans="1:17" ht="34.5" customHeight="1" x14ac:dyDescent="0.25">
      <c r="A2" s="97" t="s">
        <v>58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103" t="s">
        <v>54</v>
      </c>
    </row>
    <row r="3" spans="1:17" ht="30.75" thickBot="1" x14ac:dyDescent="0.3">
      <c r="A3" s="60"/>
      <c r="B3" s="61" t="s">
        <v>19</v>
      </c>
      <c r="C3" s="62" t="s">
        <v>18</v>
      </c>
      <c r="D3" s="63" t="s">
        <v>59</v>
      </c>
      <c r="E3" s="63" t="s">
        <v>60</v>
      </c>
      <c r="F3" s="63" t="s">
        <v>61</v>
      </c>
      <c r="G3" s="63" t="s">
        <v>62</v>
      </c>
      <c r="H3" s="63" t="s">
        <v>63</v>
      </c>
      <c r="I3" s="63" t="s">
        <v>64</v>
      </c>
      <c r="J3" s="64" t="s">
        <v>65</v>
      </c>
      <c r="K3" s="64" t="s">
        <v>66</v>
      </c>
      <c r="L3" s="64" t="s">
        <v>67</v>
      </c>
      <c r="M3" s="64" t="s">
        <v>68</v>
      </c>
      <c r="N3" s="64" t="s">
        <v>69</v>
      </c>
      <c r="O3" s="64" t="s">
        <v>70</v>
      </c>
      <c r="P3" s="104"/>
    </row>
    <row r="4" spans="1:17" ht="20.25" thickBot="1" x14ac:dyDescent="0.35">
      <c r="A4" s="65" t="s">
        <v>17</v>
      </c>
      <c r="B4" s="66"/>
      <c r="C4" s="67"/>
      <c r="D4" s="68"/>
      <c r="E4" s="69"/>
      <c r="F4" s="69"/>
      <c r="G4" s="70"/>
      <c r="H4" s="70"/>
      <c r="I4" s="70"/>
      <c r="J4" s="71"/>
      <c r="K4" s="71"/>
      <c r="L4" s="71"/>
      <c r="M4" s="71"/>
      <c r="N4" s="71"/>
      <c r="O4" s="71"/>
      <c r="P4" s="6"/>
    </row>
    <row r="5" spans="1:17" x14ac:dyDescent="0.25">
      <c r="A5" s="72" t="s">
        <v>16</v>
      </c>
      <c r="B5" s="73" t="s">
        <v>3</v>
      </c>
      <c r="C5" s="74">
        <v>18824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5"/>
      <c r="P5" s="28"/>
    </row>
    <row r="6" spans="1:17" s="27" customFormat="1" x14ac:dyDescent="0.25">
      <c r="A6" s="29" t="s">
        <v>15</v>
      </c>
      <c r="B6" s="92" t="s">
        <v>3</v>
      </c>
      <c r="C6" s="90">
        <v>18824</v>
      </c>
      <c r="D6" s="92">
        <v>1</v>
      </c>
      <c r="E6" s="92">
        <v>1</v>
      </c>
      <c r="F6" s="92">
        <v>1</v>
      </c>
      <c r="G6" s="92">
        <v>1</v>
      </c>
      <c r="H6" s="92">
        <v>1</v>
      </c>
      <c r="I6" s="92">
        <v>1</v>
      </c>
      <c r="J6" s="92">
        <v>1</v>
      </c>
      <c r="K6" s="92">
        <v>1</v>
      </c>
      <c r="L6" s="92">
        <v>1</v>
      </c>
      <c r="M6" s="92">
        <v>1</v>
      </c>
      <c r="N6" s="92">
        <v>1</v>
      </c>
      <c r="O6" s="93">
        <v>1</v>
      </c>
      <c r="P6" s="91">
        <f>SUM(D6:O6)</f>
        <v>12</v>
      </c>
      <c r="Q6" s="87"/>
    </row>
    <row r="7" spans="1:17" x14ac:dyDescent="0.25">
      <c r="A7" s="36" t="s">
        <v>49</v>
      </c>
      <c r="B7" s="89" t="s">
        <v>3</v>
      </c>
      <c r="C7" s="89">
        <v>18824</v>
      </c>
      <c r="D7" s="49">
        <v>31</v>
      </c>
      <c r="E7" s="49">
        <v>30</v>
      </c>
      <c r="F7" s="49">
        <v>31</v>
      </c>
      <c r="G7" s="49">
        <v>30</v>
      </c>
      <c r="H7" s="49">
        <v>31</v>
      </c>
      <c r="I7" s="49">
        <v>31</v>
      </c>
      <c r="J7" s="49">
        <v>30</v>
      </c>
      <c r="K7" s="49">
        <v>31</v>
      </c>
      <c r="L7" s="49">
        <v>30</v>
      </c>
      <c r="M7" s="49">
        <v>31</v>
      </c>
      <c r="N7" s="49">
        <v>31</v>
      </c>
      <c r="O7" s="50">
        <v>28</v>
      </c>
      <c r="P7" s="54">
        <f t="shared" ref="P7:P28" si="0">SUM(D7:O7)</f>
        <v>365</v>
      </c>
    </row>
    <row r="8" spans="1:17" x14ac:dyDescent="0.25">
      <c r="A8" s="37" t="s">
        <v>43</v>
      </c>
      <c r="B8" s="53" t="s">
        <v>3</v>
      </c>
      <c r="C8" s="21">
        <v>5411</v>
      </c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100"/>
      <c r="P8" s="54">
        <f t="shared" si="0"/>
        <v>0</v>
      </c>
    </row>
    <row r="9" spans="1:17" s="27" customFormat="1" x14ac:dyDescent="0.25">
      <c r="A9" s="29" t="s">
        <v>15</v>
      </c>
      <c r="B9" s="90" t="s">
        <v>3</v>
      </c>
      <c r="C9" s="21">
        <v>5411</v>
      </c>
      <c r="D9" s="92">
        <v>1</v>
      </c>
      <c r="E9" s="92">
        <v>1</v>
      </c>
      <c r="F9" s="92">
        <v>1</v>
      </c>
      <c r="G9" s="92">
        <v>1</v>
      </c>
      <c r="H9" s="92">
        <v>1</v>
      </c>
      <c r="I9" s="92">
        <v>1</v>
      </c>
      <c r="J9" s="92">
        <v>1</v>
      </c>
      <c r="K9" s="92">
        <v>1</v>
      </c>
      <c r="L9" s="92">
        <v>1</v>
      </c>
      <c r="M9" s="92">
        <v>1</v>
      </c>
      <c r="N9" s="92">
        <v>1</v>
      </c>
      <c r="O9" s="93">
        <v>1</v>
      </c>
      <c r="P9" s="91">
        <f t="shared" si="0"/>
        <v>12</v>
      </c>
    </row>
    <row r="10" spans="1:17" x14ac:dyDescent="0.25">
      <c r="A10" s="36" t="s">
        <v>49</v>
      </c>
      <c r="B10" s="53" t="s">
        <v>3</v>
      </c>
      <c r="C10" s="21">
        <v>5411</v>
      </c>
      <c r="D10" s="49">
        <v>31</v>
      </c>
      <c r="E10" s="49">
        <v>30</v>
      </c>
      <c r="F10" s="49">
        <v>31</v>
      </c>
      <c r="G10" s="49">
        <v>30</v>
      </c>
      <c r="H10" s="49">
        <v>31</v>
      </c>
      <c r="I10" s="49">
        <v>31</v>
      </c>
      <c r="J10" s="49">
        <v>30</v>
      </c>
      <c r="K10" s="49">
        <v>31</v>
      </c>
      <c r="L10" s="49">
        <v>30</v>
      </c>
      <c r="M10" s="49">
        <v>31</v>
      </c>
      <c r="N10" s="49">
        <v>31</v>
      </c>
      <c r="O10" s="50">
        <v>28</v>
      </c>
      <c r="P10" s="54">
        <f t="shared" si="0"/>
        <v>365</v>
      </c>
    </row>
    <row r="11" spans="1:17" x14ac:dyDescent="0.25">
      <c r="A11" s="38" t="s">
        <v>44</v>
      </c>
      <c r="B11" s="49" t="s">
        <v>3</v>
      </c>
      <c r="C11" s="30">
        <v>930</v>
      </c>
      <c r="D11" s="32">
        <v>9</v>
      </c>
      <c r="E11" s="49">
        <v>9</v>
      </c>
      <c r="F11" s="49">
        <v>9</v>
      </c>
      <c r="G11" s="49">
        <v>8</v>
      </c>
      <c r="H11" s="49">
        <v>9</v>
      </c>
      <c r="I11" s="49">
        <v>9</v>
      </c>
      <c r="J11" s="49">
        <v>8</v>
      </c>
      <c r="K11" s="49">
        <v>9</v>
      </c>
      <c r="L11" s="49">
        <v>9</v>
      </c>
      <c r="M11" s="49">
        <v>9</v>
      </c>
      <c r="N11" s="32">
        <v>9</v>
      </c>
      <c r="O11" s="33">
        <v>8</v>
      </c>
      <c r="P11" s="54">
        <f t="shared" si="0"/>
        <v>105</v>
      </c>
    </row>
    <row r="12" spans="1:17" x14ac:dyDescent="0.25">
      <c r="A12" s="38" t="s">
        <v>55</v>
      </c>
      <c r="B12" s="49" t="s">
        <v>3</v>
      </c>
      <c r="C12" s="30">
        <v>120</v>
      </c>
      <c r="D12" s="49">
        <v>31</v>
      </c>
      <c r="E12" s="49">
        <v>30</v>
      </c>
      <c r="F12" s="49">
        <v>31</v>
      </c>
      <c r="G12" s="49">
        <v>30</v>
      </c>
      <c r="H12" s="49">
        <v>31</v>
      </c>
      <c r="I12" s="49">
        <v>31</v>
      </c>
      <c r="J12" s="49">
        <v>30</v>
      </c>
      <c r="K12" s="49">
        <v>31</v>
      </c>
      <c r="L12" s="49">
        <v>30</v>
      </c>
      <c r="M12" s="49">
        <v>31</v>
      </c>
      <c r="N12" s="49">
        <v>31</v>
      </c>
      <c r="O12" s="50">
        <v>28</v>
      </c>
      <c r="P12" s="54">
        <f t="shared" si="0"/>
        <v>365</v>
      </c>
    </row>
    <row r="13" spans="1:17" x14ac:dyDescent="0.25">
      <c r="A13" s="39" t="s">
        <v>14</v>
      </c>
      <c r="B13" s="49" t="s">
        <v>3</v>
      </c>
      <c r="C13" s="4">
        <v>147</v>
      </c>
      <c r="D13" s="98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100"/>
      <c r="P13" s="54">
        <f t="shared" si="0"/>
        <v>0</v>
      </c>
    </row>
    <row r="14" spans="1:17" ht="30" x14ac:dyDescent="0.25">
      <c r="A14" s="40" t="s">
        <v>31</v>
      </c>
      <c r="B14" s="49" t="s">
        <v>3</v>
      </c>
      <c r="C14" s="4">
        <v>147</v>
      </c>
      <c r="D14" s="49">
        <v>31</v>
      </c>
      <c r="E14" s="49">
        <v>30</v>
      </c>
      <c r="F14" s="49">
        <v>31</v>
      </c>
      <c r="G14" s="49">
        <v>30</v>
      </c>
      <c r="H14" s="49">
        <v>31</v>
      </c>
      <c r="I14" s="49">
        <v>31</v>
      </c>
      <c r="J14" s="49">
        <v>30</v>
      </c>
      <c r="K14" s="49">
        <v>31</v>
      </c>
      <c r="L14" s="49">
        <v>30</v>
      </c>
      <c r="M14" s="49">
        <v>31</v>
      </c>
      <c r="N14" s="49">
        <v>31</v>
      </c>
      <c r="O14" s="50">
        <v>28</v>
      </c>
      <c r="P14" s="54">
        <f t="shared" si="0"/>
        <v>365</v>
      </c>
    </row>
    <row r="15" spans="1:17" x14ac:dyDescent="0.25">
      <c r="A15" s="39" t="s">
        <v>13</v>
      </c>
      <c r="B15" s="105" t="s">
        <v>3</v>
      </c>
      <c r="C15" s="107">
        <v>114746</v>
      </c>
      <c r="D15" s="49"/>
      <c r="E15" s="49"/>
      <c r="F15" s="49"/>
      <c r="G15" s="3"/>
      <c r="H15" s="3"/>
      <c r="I15" s="3"/>
      <c r="J15" s="3"/>
      <c r="K15" s="3"/>
      <c r="L15" s="3"/>
      <c r="M15" s="3"/>
      <c r="N15" s="3"/>
      <c r="O15" s="35"/>
      <c r="P15" s="54">
        <f t="shared" si="0"/>
        <v>0</v>
      </c>
    </row>
    <row r="16" spans="1:17" x14ac:dyDescent="0.25">
      <c r="A16" s="39" t="s">
        <v>9</v>
      </c>
      <c r="B16" s="106"/>
      <c r="C16" s="108"/>
      <c r="D16" s="49"/>
      <c r="E16" s="49"/>
      <c r="F16" s="49"/>
      <c r="G16" s="3"/>
      <c r="H16" s="3"/>
      <c r="I16" s="3"/>
      <c r="J16" s="3"/>
      <c r="K16" s="3"/>
      <c r="L16" s="3"/>
      <c r="M16" s="3"/>
      <c r="N16" s="3"/>
      <c r="O16" s="35"/>
      <c r="P16" s="54">
        <f t="shared" si="0"/>
        <v>0</v>
      </c>
    </row>
    <row r="17" spans="1:16" s="27" customFormat="1" x14ac:dyDescent="0.25">
      <c r="A17" s="29" t="s">
        <v>4</v>
      </c>
      <c r="B17" s="92"/>
      <c r="C17" s="90">
        <f>32735+1435</f>
        <v>34170</v>
      </c>
      <c r="D17" s="92">
        <v>10</v>
      </c>
      <c r="E17" s="92">
        <v>8</v>
      </c>
      <c r="F17" s="92">
        <v>9</v>
      </c>
      <c r="G17" s="92">
        <v>8</v>
      </c>
      <c r="H17" s="92">
        <v>9</v>
      </c>
      <c r="I17" s="90">
        <v>9</v>
      </c>
      <c r="J17" s="92">
        <v>9</v>
      </c>
      <c r="K17" s="92">
        <v>9</v>
      </c>
      <c r="L17" s="92">
        <v>8</v>
      </c>
      <c r="M17" s="92">
        <v>8</v>
      </c>
      <c r="N17" s="92">
        <v>9</v>
      </c>
      <c r="O17" s="93">
        <v>8</v>
      </c>
      <c r="P17" s="91">
        <f t="shared" si="0"/>
        <v>104</v>
      </c>
    </row>
    <row r="18" spans="1:16" x14ac:dyDescent="0.25">
      <c r="A18" s="36" t="s">
        <v>49</v>
      </c>
      <c r="B18" s="49"/>
      <c r="C18" s="53">
        <f>113311+1435</f>
        <v>114746</v>
      </c>
      <c r="D18" s="49">
        <v>31</v>
      </c>
      <c r="E18" s="49">
        <v>30</v>
      </c>
      <c r="F18" s="49">
        <v>31</v>
      </c>
      <c r="G18" s="49">
        <v>30</v>
      </c>
      <c r="H18" s="49">
        <v>31</v>
      </c>
      <c r="I18" s="53">
        <v>31</v>
      </c>
      <c r="J18" s="49">
        <v>30</v>
      </c>
      <c r="K18" s="49">
        <v>31</v>
      </c>
      <c r="L18" s="49">
        <v>30</v>
      </c>
      <c r="M18" s="49">
        <v>31</v>
      </c>
      <c r="N18" s="49">
        <v>31</v>
      </c>
      <c r="O18" s="50">
        <v>28</v>
      </c>
      <c r="P18" s="54">
        <f t="shared" si="0"/>
        <v>365</v>
      </c>
    </row>
    <row r="19" spans="1:16" x14ac:dyDescent="0.25">
      <c r="A19" s="39" t="s">
        <v>12</v>
      </c>
      <c r="B19" s="49" t="s">
        <v>3</v>
      </c>
      <c r="C19" s="53">
        <f>19502+5114.5</f>
        <v>24616.5</v>
      </c>
      <c r="D19" s="49">
        <v>24616.5</v>
      </c>
      <c r="E19" s="49">
        <v>24616.5</v>
      </c>
      <c r="F19" s="49">
        <v>24616.5</v>
      </c>
      <c r="G19" s="49">
        <v>24616.5</v>
      </c>
      <c r="H19" s="49">
        <f>C19</f>
        <v>24616.5</v>
      </c>
      <c r="I19" s="53">
        <f>C19</f>
        <v>24616.5</v>
      </c>
      <c r="J19" s="49">
        <f>C19</f>
        <v>24616.5</v>
      </c>
      <c r="K19" s="49">
        <f>C19</f>
        <v>24616.5</v>
      </c>
      <c r="L19" s="49">
        <f>C19</f>
        <v>24616.5</v>
      </c>
      <c r="M19" s="49">
        <f>C19</f>
        <v>24616.5</v>
      </c>
      <c r="N19" s="49">
        <v>24616.5</v>
      </c>
      <c r="O19" s="50">
        <v>24616.5</v>
      </c>
      <c r="P19" s="54">
        <f t="shared" si="0"/>
        <v>295398</v>
      </c>
    </row>
    <row r="20" spans="1:16" x14ac:dyDescent="0.25">
      <c r="A20" s="36" t="s">
        <v>49</v>
      </c>
      <c r="B20" s="49"/>
      <c r="C20" s="11"/>
      <c r="D20" s="49">
        <v>31</v>
      </c>
      <c r="E20" s="49">
        <v>30</v>
      </c>
      <c r="F20" s="49">
        <v>31</v>
      </c>
      <c r="G20" s="49">
        <v>30</v>
      </c>
      <c r="H20" s="49">
        <v>31</v>
      </c>
      <c r="I20" s="53">
        <v>31</v>
      </c>
      <c r="J20" s="49">
        <v>30</v>
      </c>
      <c r="K20" s="49">
        <v>31</v>
      </c>
      <c r="L20" s="49">
        <v>30</v>
      </c>
      <c r="M20" s="49">
        <v>31</v>
      </c>
      <c r="N20" s="49">
        <v>31</v>
      </c>
      <c r="O20" s="50">
        <v>28</v>
      </c>
      <c r="P20" s="54">
        <f t="shared" si="0"/>
        <v>365</v>
      </c>
    </row>
    <row r="21" spans="1:16" x14ac:dyDescent="0.25">
      <c r="A21" s="36" t="s">
        <v>21</v>
      </c>
      <c r="B21" s="49" t="s">
        <v>23</v>
      </c>
      <c r="C21" s="53">
        <v>1150</v>
      </c>
      <c r="D21" s="99">
        <v>1</v>
      </c>
      <c r="E21" s="99"/>
      <c r="F21" s="99"/>
      <c r="G21" s="99"/>
      <c r="H21" s="99"/>
      <c r="I21" s="99"/>
      <c r="J21" s="101">
        <v>1</v>
      </c>
      <c r="K21" s="101"/>
      <c r="L21" s="101"/>
      <c r="M21" s="101"/>
      <c r="N21" s="101"/>
      <c r="O21" s="102"/>
      <c r="P21" s="54">
        <f t="shared" si="0"/>
        <v>2</v>
      </c>
    </row>
    <row r="22" spans="1:16" x14ac:dyDescent="0.25">
      <c r="A22" s="39" t="s">
        <v>32</v>
      </c>
      <c r="B22" s="49" t="s">
        <v>0</v>
      </c>
      <c r="C22" s="12">
        <v>366</v>
      </c>
      <c r="D22" s="49">
        <v>31</v>
      </c>
      <c r="E22" s="49">
        <v>30</v>
      </c>
      <c r="F22" s="49">
        <v>31</v>
      </c>
      <c r="G22" s="49">
        <v>30</v>
      </c>
      <c r="H22" s="49">
        <v>31</v>
      </c>
      <c r="I22" s="53">
        <v>31</v>
      </c>
      <c r="J22" s="49">
        <v>30</v>
      </c>
      <c r="K22" s="49">
        <v>31</v>
      </c>
      <c r="L22" s="49">
        <v>30</v>
      </c>
      <c r="M22" s="49">
        <v>31</v>
      </c>
      <c r="N22" s="49">
        <v>31</v>
      </c>
      <c r="O22" s="50">
        <v>28</v>
      </c>
      <c r="P22" s="54">
        <f t="shared" si="0"/>
        <v>365</v>
      </c>
    </row>
    <row r="23" spans="1:16" x14ac:dyDescent="0.25">
      <c r="A23" s="39" t="s">
        <v>33</v>
      </c>
      <c r="B23" s="49" t="s">
        <v>0</v>
      </c>
      <c r="C23" s="12">
        <v>257</v>
      </c>
      <c r="D23" s="49"/>
      <c r="E23" s="49">
        <v>30</v>
      </c>
      <c r="F23" s="49">
        <v>31</v>
      </c>
      <c r="G23" s="49">
        <v>30</v>
      </c>
      <c r="H23" s="49">
        <v>31</v>
      </c>
      <c r="I23" s="53">
        <v>31</v>
      </c>
      <c r="J23" s="49">
        <v>30</v>
      </c>
      <c r="K23" s="49">
        <v>31</v>
      </c>
      <c r="L23" s="49"/>
      <c r="M23" s="49"/>
      <c r="N23" s="49"/>
      <c r="O23" s="50"/>
      <c r="P23" s="54">
        <f t="shared" si="0"/>
        <v>214</v>
      </c>
    </row>
    <row r="24" spans="1:16" x14ac:dyDescent="0.25">
      <c r="A24" s="39" t="s">
        <v>34</v>
      </c>
      <c r="B24" s="49" t="s">
        <v>0</v>
      </c>
      <c r="C24" s="12">
        <v>77</v>
      </c>
      <c r="D24" s="49">
        <v>31</v>
      </c>
      <c r="E24" s="49">
        <v>30</v>
      </c>
      <c r="F24" s="49">
        <v>31</v>
      </c>
      <c r="G24" s="49">
        <v>30</v>
      </c>
      <c r="H24" s="49">
        <v>31</v>
      </c>
      <c r="I24" s="53">
        <v>31</v>
      </c>
      <c r="J24" s="49">
        <v>30</v>
      </c>
      <c r="K24" s="49">
        <v>31</v>
      </c>
      <c r="L24" s="49">
        <v>30</v>
      </c>
      <c r="M24" s="49">
        <v>31</v>
      </c>
      <c r="N24" s="49">
        <v>31</v>
      </c>
      <c r="O24" s="50">
        <v>28</v>
      </c>
      <c r="P24" s="54">
        <f t="shared" si="0"/>
        <v>365</v>
      </c>
    </row>
    <row r="25" spans="1:16" x14ac:dyDescent="0.25">
      <c r="A25" s="41" t="s">
        <v>6</v>
      </c>
      <c r="B25" s="49" t="s">
        <v>3</v>
      </c>
      <c r="C25" s="13">
        <f>(38054.92-8467)/1.25</f>
        <v>23670.335999999999</v>
      </c>
      <c r="D25" s="98">
        <v>1</v>
      </c>
      <c r="E25" s="99"/>
      <c r="F25" s="99"/>
      <c r="G25" s="99"/>
      <c r="H25" s="99"/>
      <c r="I25" s="99"/>
      <c r="J25" s="101">
        <v>1</v>
      </c>
      <c r="K25" s="101"/>
      <c r="L25" s="101"/>
      <c r="M25" s="101"/>
      <c r="N25" s="101"/>
      <c r="O25" s="102"/>
      <c r="P25" s="54">
        <f t="shared" si="0"/>
        <v>2</v>
      </c>
    </row>
    <row r="26" spans="1:16" x14ac:dyDescent="0.25">
      <c r="A26" s="39" t="s">
        <v>35</v>
      </c>
      <c r="B26" s="49" t="s">
        <v>3</v>
      </c>
      <c r="C26" s="15">
        <v>6968</v>
      </c>
      <c r="D26" s="98">
        <v>1</v>
      </c>
      <c r="E26" s="99"/>
      <c r="F26" s="99"/>
      <c r="G26" s="99"/>
      <c r="H26" s="99"/>
      <c r="I26" s="109"/>
      <c r="J26" s="101">
        <v>1</v>
      </c>
      <c r="K26" s="101"/>
      <c r="L26" s="101"/>
      <c r="M26" s="101"/>
      <c r="N26" s="101"/>
      <c r="O26" s="102"/>
      <c r="P26" s="54">
        <f t="shared" si="0"/>
        <v>2</v>
      </c>
    </row>
    <row r="27" spans="1:16" x14ac:dyDescent="0.25">
      <c r="A27" s="37" t="s">
        <v>37</v>
      </c>
      <c r="B27" s="49" t="s">
        <v>3</v>
      </c>
      <c r="C27" s="14">
        <v>8523.06</v>
      </c>
      <c r="D27" s="2"/>
      <c r="E27" s="2"/>
      <c r="F27" s="2"/>
      <c r="G27" s="49"/>
      <c r="H27" s="49"/>
      <c r="I27" s="49"/>
      <c r="J27" s="49"/>
      <c r="K27" s="49"/>
      <c r="L27" s="49"/>
      <c r="M27" s="49"/>
      <c r="N27" s="49"/>
      <c r="O27" s="50"/>
      <c r="P27" s="54">
        <f t="shared" si="0"/>
        <v>0</v>
      </c>
    </row>
    <row r="28" spans="1:16" x14ac:dyDescent="0.25">
      <c r="A28" s="42" t="s">
        <v>36</v>
      </c>
      <c r="B28" s="49" t="s">
        <v>3</v>
      </c>
      <c r="C28" s="14">
        <v>8523.06</v>
      </c>
      <c r="D28" s="49">
        <v>1</v>
      </c>
      <c r="E28" s="49"/>
      <c r="F28" s="1"/>
      <c r="G28" s="49"/>
      <c r="H28" s="49"/>
      <c r="I28" s="49"/>
      <c r="J28" s="49"/>
      <c r="K28" s="49"/>
      <c r="L28" s="49">
        <v>1</v>
      </c>
      <c r="M28" s="49">
        <v>1</v>
      </c>
      <c r="N28" s="54">
        <v>1</v>
      </c>
      <c r="O28" s="50">
        <v>1</v>
      </c>
      <c r="P28" s="54">
        <f t="shared" si="0"/>
        <v>5</v>
      </c>
    </row>
    <row r="29" spans="1:16" ht="48" customHeight="1" x14ac:dyDescent="0.25">
      <c r="A29" s="43" t="s">
        <v>29</v>
      </c>
      <c r="B29" s="49" t="s">
        <v>2</v>
      </c>
      <c r="C29" s="13">
        <f>SUM(D29:M29)</f>
        <v>227439.59999999998</v>
      </c>
      <c r="D29" s="17">
        <f>(C15+D19)*1*0.48</f>
        <v>66894</v>
      </c>
      <c r="E29" s="17"/>
      <c r="F29" s="17"/>
      <c r="G29" s="17"/>
      <c r="H29" s="17"/>
      <c r="I29" s="17"/>
      <c r="J29" s="17"/>
      <c r="K29" s="17"/>
      <c r="L29" s="17">
        <f>(C15+L19)*1*0.48</f>
        <v>66894</v>
      </c>
      <c r="M29" s="17">
        <f>(C15+M19)*1.4*0.48</f>
        <v>93651.599999999991</v>
      </c>
      <c r="N29" s="26">
        <f>(C18+N19)*1*0.48</f>
        <v>66894</v>
      </c>
      <c r="O29" s="18">
        <f>(C18+O19)*1*0.48</f>
        <v>66894</v>
      </c>
      <c r="P29" s="26">
        <f>SUM(D29:O29)</f>
        <v>361227.6</v>
      </c>
    </row>
    <row r="30" spans="1:16" ht="28.5" hidden="1" customHeight="1" x14ac:dyDescent="0.25">
      <c r="A30" s="44" t="s">
        <v>50</v>
      </c>
      <c r="B30" s="49" t="s">
        <v>3</v>
      </c>
      <c r="C30" s="53">
        <v>19502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51"/>
      <c r="O30" s="52"/>
      <c r="P30" s="26">
        <f t="shared" ref="P30:P41" si="1">SUM(D30:O30)</f>
        <v>0</v>
      </c>
    </row>
    <row r="31" spans="1:16" ht="29.25" customHeight="1" x14ac:dyDescent="0.25">
      <c r="A31" s="44" t="s">
        <v>56</v>
      </c>
      <c r="B31" s="49" t="s">
        <v>3</v>
      </c>
      <c r="C31" s="53">
        <f>19502+5114.5</f>
        <v>24616.5</v>
      </c>
      <c r="D31" s="49">
        <v>31</v>
      </c>
      <c r="E31" s="49"/>
      <c r="F31" s="49"/>
      <c r="G31" s="49"/>
      <c r="H31" s="49"/>
      <c r="I31" s="49"/>
      <c r="J31" s="49"/>
      <c r="K31" s="49"/>
      <c r="L31" s="49">
        <v>30</v>
      </c>
      <c r="M31" s="49">
        <v>31</v>
      </c>
      <c r="N31" s="54">
        <f>31</f>
        <v>31</v>
      </c>
      <c r="O31" s="50">
        <f>28</f>
        <v>28</v>
      </c>
      <c r="P31" s="88">
        <f t="shared" si="1"/>
        <v>151</v>
      </c>
    </row>
    <row r="32" spans="1:16" ht="28.5" customHeight="1" x14ac:dyDescent="0.25">
      <c r="A32" s="43" t="s">
        <v>51</v>
      </c>
      <c r="B32" s="49" t="s">
        <v>3</v>
      </c>
      <c r="C32" s="53">
        <f>32735+1435</f>
        <v>34170</v>
      </c>
      <c r="D32" s="49">
        <f>31*2</f>
        <v>62</v>
      </c>
      <c r="E32" s="49"/>
      <c r="F32" s="49"/>
      <c r="G32" s="49"/>
      <c r="H32" s="49"/>
      <c r="I32" s="49"/>
      <c r="J32" s="49"/>
      <c r="K32" s="49"/>
      <c r="L32" s="49">
        <f>30*2</f>
        <v>60</v>
      </c>
      <c r="M32" s="49">
        <f>31*2</f>
        <v>62</v>
      </c>
      <c r="N32" s="54">
        <f>31*2</f>
        <v>62</v>
      </c>
      <c r="O32" s="50">
        <f>28*2</f>
        <v>56</v>
      </c>
      <c r="P32" s="88">
        <f t="shared" si="1"/>
        <v>302</v>
      </c>
    </row>
    <row r="33" spans="1:17" ht="31.5" customHeight="1" x14ac:dyDescent="0.25">
      <c r="A33" s="43" t="s">
        <v>57</v>
      </c>
      <c r="B33" s="49" t="s">
        <v>3</v>
      </c>
      <c r="C33" s="20">
        <v>80576</v>
      </c>
      <c r="D33" s="49">
        <f>31*7</f>
        <v>217</v>
      </c>
      <c r="E33" s="17"/>
      <c r="F33" s="17"/>
      <c r="G33" s="17"/>
      <c r="H33" s="17"/>
      <c r="I33" s="17"/>
      <c r="J33" s="17"/>
      <c r="K33" s="17"/>
      <c r="L33" s="49">
        <f>30*7</f>
        <v>210</v>
      </c>
      <c r="M33" s="49">
        <f>31*7</f>
        <v>217</v>
      </c>
      <c r="N33" s="54">
        <f>31*7</f>
        <v>217</v>
      </c>
      <c r="O33" s="50">
        <f>28*7</f>
        <v>196</v>
      </c>
      <c r="P33" s="88">
        <f t="shared" si="1"/>
        <v>1057</v>
      </c>
      <c r="Q33" s="27"/>
    </row>
    <row r="34" spans="1:17" x14ac:dyDescent="0.25">
      <c r="A34" s="43" t="s">
        <v>38</v>
      </c>
      <c r="B34" s="49" t="s">
        <v>24</v>
      </c>
      <c r="C34" s="13">
        <f>P34</f>
        <v>173389.24799999999</v>
      </c>
      <c r="D34" s="17">
        <f t="shared" ref="D34" si="2">D29*0.48</f>
        <v>32109.119999999999</v>
      </c>
      <c r="E34" s="17"/>
      <c r="F34" s="17"/>
      <c r="G34" s="17"/>
      <c r="H34" s="17"/>
      <c r="I34" s="17"/>
      <c r="J34" s="17"/>
      <c r="K34" s="17"/>
      <c r="L34" s="17">
        <f>L29*0.48</f>
        <v>32109.119999999999</v>
      </c>
      <c r="M34" s="17">
        <f>M29*0.48</f>
        <v>44952.767999999996</v>
      </c>
      <c r="N34" s="26">
        <f>N29*0.48</f>
        <v>32109.119999999999</v>
      </c>
      <c r="O34" s="18">
        <f t="shared" ref="O34" si="3">O29*0.48</f>
        <v>32109.119999999999</v>
      </c>
      <c r="P34" s="26">
        <f t="shared" si="1"/>
        <v>173389.24799999999</v>
      </c>
      <c r="Q34" s="27"/>
    </row>
    <row r="35" spans="1:17" ht="16.5" customHeight="1" x14ac:dyDescent="0.25">
      <c r="A35" s="43" t="s">
        <v>39</v>
      </c>
      <c r="B35" s="49" t="s">
        <v>25</v>
      </c>
      <c r="C35" s="13">
        <f>SUM(D35:O35)</f>
        <v>173389.24799999999</v>
      </c>
      <c r="D35" s="17">
        <f t="shared" ref="D35" si="4">D29*0.48</f>
        <v>32109.119999999999</v>
      </c>
      <c r="E35" s="17"/>
      <c r="F35" s="17"/>
      <c r="G35" s="17"/>
      <c r="H35" s="17"/>
      <c r="I35" s="17"/>
      <c r="J35" s="17"/>
      <c r="K35" s="17"/>
      <c r="L35" s="17">
        <f>L34</f>
        <v>32109.119999999999</v>
      </c>
      <c r="M35" s="17">
        <f>M29*0.48</f>
        <v>44952.767999999996</v>
      </c>
      <c r="N35" s="26">
        <f>N29*0.48</f>
        <v>32109.119999999999</v>
      </c>
      <c r="O35" s="18">
        <f t="shared" ref="O35" si="5">O29*0.48</f>
        <v>32109.119999999999</v>
      </c>
      <c r="P35" s="26">
        <f t="shared" si="1"/>
        <v>173389.24799999999</v>
      </c>
      <c r="Q35" s="27"/>
    </row>
    <row r="36" spans="1:17" x14ac:dyDescent="0.25">
      <c r="A36" s="43" t="s">
        <v>45</v>
      </c>
      <c r="B36" s="49" t="s">
        <v>24</v>
      </c>
      <c r="C36" s="13">
        <f>SUM(D36:O36)</f>
        <v>173389.24799999999</v>
      </c>
      <c r="D36" s="17">
        <f t="shared" ref="D36" si="6">D29*0.48</f>
        <v>32109.119999999999</v>
      </c>
      <c r="E36" s="17"/>
      <c r="F36" s="17"/>
      <c r="G36" s="17"/>
      <c r="H36" s="17"/>
      <c r="I36" s="17"/>
      <c r="J36" s="17"/>
      <c r="K36" s="17"/>
      <c r="L36" s="17">
        <f>L35</f>
        <v>32109.119999999999</v>
      </c>
      <c r="M36" s="17">
        <f>M29*0.48</f>
        <v>44952.767999999996</v>
      </c>
      <c r="N36" s="26">
        <f>N29*0.48</f>
        <v>32109.119999999999</v>
      </c>
      <c r="O36" s="18">
        <f t="shared" ref="O36" si="7">O29*0.48</f>
        <v>32109.119999999999</v>
      </c>
      <c r="P36" s="26">
        <f t="shared" si="1"/>
        <v>173389.24799999999</v>
      </c>
      <c r="Q36" s="27"/>
    </row>
    <row r="37" spans="1:17" ht="16.5" customHeight="1" x14ac:dyDescent="0.25">
      <c r="A37" s="45" t="s">
        <v>40</v>
      </c>
      <c r="B37" s="49" t="s">
        <v>3</v>
      </c>
      <c r="C37" s="53">
        <f>113311+1435</f>
        <v>114746</v>
      </c>
      <c r="D37" s="49">
        <v>31</v>
      </c>
      <c r="E37" s="49"/>
      <c r="F37" s="49"/>
      <c r="G37" s="49"/>
      <c r="H37" s="49"/>
      <c r="I37" s="49"/>
      <c r="J37" s="49"/>
      <c r="K37" s="49"/>
      <c r="L37" s="49">
        <v>30</v>
      </c>
      <c r="M37" s="49">
        <v>31</v>
      </c>
      <c r="N37" s="54">
        <v>31</v>
      </c>
      <c r="O37" s="50">
        <v>28</v>
      </c>
      <c r="P37" s="88">
        <f t="shared" si="1"/>
        <v>151</v>
      </c>
      <c r="Q37" s="27"/>
    </row>
    <row r="38" spans="1:17" hidden="1" x14ac:dyDescent="0.25">
      <c r="A38" s="43" t="s">
        <v>27</v>
      </c>
      <c r="B38" s="49" t="s">
        <v>3</v>
      </c>
      <c r="C38" s="53">
        <v>19502</v>
      </c>
      <c r="D38" s="49"/>
      <c r="E38" s="49"/>
      <c r="F38" s="49"/>
      <c r="G38" s="49"/>
      <c r="H38" s="49"/>
      <c r="I38" s="49"/>
      <c r="J38" s="49"/>
      <c r="K38" s="49"/>
      <c r="L38" s="1"/>
      <c r="M38" s="1"/>
      <c r="N38" s="34"/>
      <c r="O38" s="76"/>
      <c r="P38" s="26">
        <f t="shared" si="1"/>
        <v>0</v>
      </c>
      <c r="Q38" s="27"/>
    </row>
    <row r="39" spans="1:17" x14ac:dyDescent="0.25">
      <c r="A39" s="43" t="s">
        <v>41</v>
      </c>
      <c r="B39" s="49" t="s">
        <v>3</v>
      </c>
      <c r="C39" s="53">
        <f>19502+5114.5</f>
        <v>24616.5</v>
      </c>
      <c r="D39" s="49">
        <v>31</v>
      </c>
      <c r="E39" s="49"/>
      <c r="F39" s="49"/>
      <c r="G39" s="49"/>
      <c r="H39" s="49"/>
      <c r="I39" s="49"/>
      <c r="J39" s="49"/>
      <c r="K39" s="49"/>
      <c r="L39" s="49">
        <v>30</v>
      </c>
      <c r="M39" s="49">
        <v>31</v>
      </c>
      <c r="N39" s="54">
        <v>31</v>
      </c>
      <c r="O39" s="50">
        <v>28</v>
      </c>
      <c r="P39" s="88">
        <f t="shared" si="1"/>
        <v>151</v>
      </c>
      <c r="Q39" s="27"/>
    </row>
    <row r="40" spans="1:17" ht="31.5" hidden="1" customHeight="1" x14ac:dyDescent="0.25">
      <c r="A40" s="43" t="s">
        <v>52</v>
      </c>
      <c r="B40" s="49" t="s">
        <v>3</v>
      </c>
      <c r="C40" s="53">
        <f>C30*0.3</f>
        <v>5850.5999999999995</v>
      </c>
      <c r="D40" s="49">
        <v>2</v>
      </c>
      <c r="E40" s="49"/>
      <c r="F40" s="49"/>
      <c r="G40" s="49"/>
      <c r="H40" s="49"/>
      <c r="I40" s="49"/>
      <c r="J40" s="49"/>
      <c r="K40" s="49"/>
      <c r="L40" s="49"/>
      <c r="M40" s="49"/>
      <c r="N40" s="51"/>
      <c r="O40" s="52"/>
      <c r="P40" s="26">
        <f t="shared" si="1"/>
        <v>2</v>
      </c>
    </row>
    <row r="41" spans="1:17" ht="29.25" x14ac:dyDescent="0.25">
      <c r="A41" s="43" t="s">
        <v>52</v>
      </c>
      <c r="B41" s="49" t="s">
        <v>3</v>
      </c>
      <c r="C41" s="53">
        <f>C31*0.3</f>
        <v>7384.95</v>
      </c>
      <c r="D41" s="49">
        <v>2</v>
      </c>
      <c r="E41" s="49"/>
      <c r="F41" s="49"/>
      <c r="G41" s="49"/>
      <c r="H41" s="49"/>
      <c r="I41" s="49"/>
      <c r="J41" s="49"/>
      <c r="K41" s="49"/>
      <c r="L41" s="49">
        <v>2</v>
      </c>
      <c r="M41" s="49">
        <v>2</v>
      </c>
      <c r="N41" s="54">
        <v>2</v>
      </c>
      <c r="O41" s="50">
        <v>2</v>
      </c>
      <c r="P41" s="88">
        <f t="shared" si="1"/>
        <v>10</v>
      </c>
    </row>
    <row r="42" spans="1:17" ht="15.75" thickBot="1" x14ac:dyDescent="0.3">
      <c r="A42" s="77" t="s">
        <v>1</v>
      </c>
      <c r="B42" s="57" t="s">
        <v>0</v>
      </c>
      <c r="C42" s="57">
        <v>30</v>
      </c>
      <c r="D42" s="94">
        <v>30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5"/>
      <c r="P42" s="54">
        <f>SUM(D42)</f>
        <v>30</v>
      </c>
    </row>
    <row r="43" spans="1:17" ht="20.25" thickBot="1" x14ac:dyDescent="0.35">
      <c r="A43" s="79" t="s">
        <v>11</v>
      </c>
      <c r="B43" s="80"/>
      <c r="C43" s="81"/>
      <c r="D43" s="82"/>
      <c r="E43" s="82"/>
      <c r="F43" s="82"/>
      <c r="G43" s="83"/>
      <c r="H43" s="83"/>
      <c r="I43" s="83"/>
      <c r="J43" s="83"/>
      <c r="K43" s="83"/>
      <c r="L43" s="83"/>
      <c r="M43" s="83"/>
      <c r="N43" s="83"/>
      <c r="O43" s="83"/>
      <c r="P43" s="28"/>
    </row>
    <row r="44" spans="1:17" x14ac:dyDescent="0.25">
      <c r="A44" s="84" t="s">
        <v>10</v>
      </c>
      <c r="B44" s="110" t="s">
        <v>3</v>
      </c>
      <c r="C44" s="112">
        <v>44689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5"/>
      <c r="P44" s="28"/>
    </row>
    <row r="45" spans="1:17" x14ac:dyDescent="0.25">
      <c r="A45" s="38" t="s">
        <v>9</v>
      </c>
      <c r="B45" s="111"/>
      <c r="C45" s="108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50"/>
      <c r="P45" s="28"/>
    </row>
    <row r="46" spans="1:17" s="27" customFormat="1" x14ac:dyDescent="0.25">
      <c r="A46" s="29" t="s">
        <v>4</v>
      </c>
      <c r="B46" s="23"/>
      <c r="C46" s="11"/>
      <c r="D46" s="92">
        <v>10</v>
      </c>
      <c r="E46" s="92">
        <v>9</v>
      </c>
      <c r="F46" s="92">
        <v>9</v>
      </c>
      <c r="G46" s="92">
        <v>8</v>
      </c>
      <c r="H46" s="92">
        <v>9</v>
      </c>
      <c r="I46" s="92">
        <v>9</v>
      </c>
      <c r="J46" s="92">
        <v>9</v>
      </c>
      <c r="K46" s="92">
        <v>8</v>
      </c>
      <c r="L46" s="92">
        <v>8</v>
      </c>
      <c r="M46" s="92">
        <v>9</v>
      </c>
      <c r="N46" s="91">
        <v>8</v>
      </c>
      <c r="O46" s="93">
        <v>8</v>
      </c>
      <c r="P46" s="91">
        <f>SUM(D46:O46)</f>
        <v>104</v>
      </c>
    </row>
    <row r="47" spans="1:17" x14ac:dyDescent="0.25">
      <c r="A47" s="36" t="s">
        <v>49</v>
      </c>
      <c r="B47" s="23"/>
      <c r="C47" s="11"/>
      <c r="D47" s="49">
        <v>31</v>
      </c>
      <c r="E47" s="49">
        <v>30</v>
      </c>
      <c r="F47" s="49">
        <v>31</v>
      </c>
      <c r="G47" s="49">
        <v>30</v>
      </c>
      <c r="H47" s="49">
        <v>31</v>
      </c>
      <c r="I47" s="49">
        <v>31</v>
      </c>
      <c r="J47" s="49">
        <v>30</v>
      </c>
      <c r="K47" s="49">
        <v>31</v>
      </c>
      <c r="L47" s="49">
        <v>30</v>
      </c>
      <c r="M47" s="49">
        <v>31</v>
      </c>
      <c r="N47" s="54">
        <v>31</v>
      </c>
      <c r="O47" s="50">
        <v>28</v>
      </c>
      <c r="P47" s="28">
        <f t="shared" ref="P47:P59" si="8">SUM(D47:O47)</f>
        <v>365</v>
      </c>
    </row>
    <row r="48" spans="1:17" ht="21.75" customHeight="1" x14ac:dyDescent="0.25">
      <c r="A48" s="38" t="s">
        <v>8</v>
      </c>
      <c r="B48" s="22" t="s">
        <v>3</v>
      </c>
      <c r="C48" s="53">
        <v>15381</v>
      </c>
      <c r="D48" s="49"/>
      <c r="E48" s="49"/>
      <c r="F48" s="49"/>
      <c r="G48" s="101"/>
      <c r="H48" s="101"/>
      <c r="I48" s="101"/>
      <c r="J48" s="101"/>
      <c r="K48" s="101"/>
      <c r="L48" s="101"/>
      <c r="M48" s="101"/>
      <c r="N48" s="51"/>
      <c r="O48" s="52"/>
      <c r="P48" s="28">
        <f t="shared" si="8"/>
        <v>0</v>
      </c>
    </row>
    <row r="49" spans="1:16" x14ac:dyDescent="0.25">
      <c r="A49" s="36" t="s">
        <v>49</v>
      </c>
      <c r="B49" s="23"/>
      <c r="C49" s="11"/>
      <c r="D49" s="49">
        <v>31</v>
      </c>
      <c r="E49" s="49">
        <v>30</v>
      </c>
      <c r="F49" s="49">
        <v>31</v>
      </c>
      <c r="G49" s="49">
        <v>30</v>
      </c>
      <c r="H49" s="49">
        <v>31</v>
      </c>
      <c r="I49" s="49">
        <v>31</v>
      </c>
      <c r="J49" s="49">
        <v>30</v>
      </c>
      <c r="K49" s="49">
        <v>31</v>
      </c>
      <c r="L49" s="49">
        <v>30</v>
      </c>
      <c r="M49" s="49">
        <v>31</v>
      </c>
      <c r="N49" s="54">
        <v>31</v>
      </c>
      <c r="O49" s="50">
        <v>28</v>
      </c>
      <c r="P49" s="28">
        <f t="shared" si="8"/>
        <v>365</v>
      </c>
    </row>
    <row r="50" spans="1:16" x14ac:dyDescent="0.25">
      <c r="A50" s="29" t="s">
        <v>7</v>
      </c>
      <c r="B50" s="49" t="s">
        <v>23</v>
      </c>
      <c r="C50" s="53">
        <v>680</v>
      </c>
      <c r="D50" s="98">
        <v>1</v>
      </c>
      <c r="E50" s="99"/>
      <c r="F50" s="99"/>
      <c r="G50" s="99"/>
      <c r="H50" s="99"/>
      <c r="I50" s="99"/>
      <c r="J50" s="99">
        <v>1</v>
      </c>
      <c r="K50" s="99"/>
      <c r="L50" s="99"/>
      <c r="M50" s="99"/>
      <c r="N50" s="99"/>
      <c r="O50" s="100"/>
      <c r="P50" s="28">
        <f t="shared" si="8"/>
        <v>2</v>
      </c>
    </row>
    <row r="51" spans="1:16" x14ac:dyDescent="0.25">
      <c r="A51" s="39" t="s">
        <v>32</v>
      </c>
      <c r="B51" s="23" t="s">
        <v>0</v>
      </c>
      <c r="C51" s="15">
        <v>122</v>
      </c>
      <c r="D51" s="49">
        <v>31</v>
      </c>
      <c r="E51" s="49">
        <v>30</v>
      </c>
      <c r="F51" s="49">
        <v>31</v>
      </c>
      <c r="G51" s="49">
        <v>30</v>
      </c>
      <c r="H51" s="49">
        <v>31</v>
      </c>
      <c r="I51" s="49">
        <v>31</v>
      </c>
      <c r="J51" s="49">
        <v>30</v>
      </c>
      <c r="K51" s="49">
        <v>31</v>
      </c>
      <c r="L51" s="49">
        <v>30</v>
      </c>
      <c r="M51" s="49">
        <v>31</v>
      </c>
      <c r="N51" s="49">
        <v>31</v>
      </c>
      <c r="O51" s="50">
        <v>28</v>
      </c>
      <c r="P51" s="28">
        <f t="shared" si="8"/>
        <v>365</v>
      </c>
    </row>
    <row r="52" spans="1:16" x14ac:dyDescent="0.25">
      <c r="A52" s="39" t="s">
        <v>33</v>
      </c>
      <c r="B52" s="23" t="s">
        <v>0</v>
      </c>
      <c r="C52" s="15">
        <v>55</v>
      </c>
      <c r="D52" s="49"/>
      <c r="E52" s="49">
        <v>30</v>
      </c>
      <c r="F52" s="49">
        <v>31</v>
      </c>
      <c r="G52" s="49">
        <v>30</v>
      </c>
      <c r="H52" s="49">
        <v>31</v>
      </c>
      <c r="I52" s="49">
        <v>31</v>
      </c>
      <c r="J52" s="49">
        <v>30</v>
      </c>
      <c r="K52" s="49">
        <v>31</v>
      </c>
      <c r="L52" s="49"/>
      <c r="M52" s="49"/>
      <c r="N52" s="49"/>
      <c r="O52" s="50"/>
      <c r="P52" s="28">
        <f t="shared" si="8"/>
        <v>214</v>
      </c>
    </row>
    <row r="53" spans="1:16" x14ac:dyDescent="0.25">
      <c r="A53" s="38" t="s">
        <v>6</v>
      </c>
      <c r="B53" s="23" t="s">
        <v>3</v>
      </c>
      <c r="C53" s="13">
        <f>14557.56/1.25</f>
        <v>11646.047999999999</v>
      </c>
      <c r="D53" s="98">
        <v>1</v>
      </c>
      <c r="E53" s="99"/>
      <c r="F53" s="99"/>
      <c r="G53" s="99"/>
      <c r="H53" s="99"/>
      <c r="I53" s="109"/>
      <c r="J53" s="98">
        <v>1</v>
      </c>
      <c r="K53" s="99"/>
      <c r="L53" s="99"/>
      <c r="M53" s="99"/>
      <c r="N53" s="99"/>
      <c r="O53" s="100"/>
      <c r="P53" s="28">
        <f t="shared" si="8"/>
        <v>2</v>
      </c>
    </row>
    <row r="54" spans="1:16" x14ac:dyDescent="0.25">
      <c r="A54" s="39" t="s">
        <v>35</v>
      </c>
      <c r="B54" s="49" t="s">
        <v>3</v>
      </c>
      <c r="C54" s="15">
        <v>3004</v>
      </c>
      <c r="D54" s="98">
        <v>1</v>
      </c>
      <c r="E54" s="99"/>
      <c r="F54" s="99"/>
      <c r="G54" s="99"/>
      <c r="H54" s="99"/>
      <c r="I54" s="109"/>
      <c r="J54" s="98">
        <v>1</v>
      </c>
      <c r="K54" s="99"/>
      <c r="L54" s="99"/>
      <c r="M54" s="99"/>
      <c r="N54" s="99"/>
      <c r="O54" s="100"/>
      <c r="P54" s="28">
        <f t="shared" si="8"/>
        <v>2</v>
      </c>
    </row>
    <row r="55" spans="1:16" x14ac:dyDescent="0.25">
      <c r="A55" s="37" t="s">
        <v>42</v>
      </c>
      <c r="B55" s="23" t="s">
        <v>3</v>
      </c>
      <c r="C55" s="14">
        <v>4202.38</v>
      </c>
      <c r="D55" s="2"/>
      <c r="E55" s="2"/>
      <c r="F55" s="2"/>
      <c r="G55" s="49"/>
      <c r="H55" s="49"/>
      <c r="I55" s="49"/>
      <c r="J55" s="49"/>
      <c r="K55" s="49"/>
      <c r="L55" s="49"/>
      <c r="M55" s="49"/>
      <c r="N55" s="49"/>
      <c r="O55" s="50"/>
      <c r="P55" s="28">
        <f t="shared" si="8"/>
        <v>0</v>
      </c>
    </row>
    <row r="56" spans="1:16" x14ac:dyDescent="0.25">
      <c r="A56" s="42" t="s">
        <v>36</v>
      </c>
      <c r="B56" s="49" t="s">
        <v>3</v>
      </c>
      <c r="C56" s="4">
        <v>4202.38</v>
      </c>
      <c r="D56" s="49">
        <v>1</v>
      </c>
      <c r="E56" s="49">
        <v>1</v>
      </c>
      <c r="F56" s="1"/>
      <c r="G56" s="49"/>
      <c r="H56" s="49"/>
      <c r="I56" s="49"/>
      <c r="J56" s="49"/>
      <c r="K56" s="49"/>
      <c r="L56" s="49">
        <v>1</v>
      </c>
      <c r="M56" s="49">
        <v>1</v>
      </c>
      <c r="N56" s="49">
        <v>1</v>
      </c>
      <c r="O56" s="50">
        <v>1</v>
      </c>
      <c r="P56" s="28">
        <f t="shared" si="8"/>
        <v>6</v>
      </c>
    </row>
    <row r="57" spans="1:16" x14ac:dyDescent="0.25">
      <c r="A57" s="44" t="s">
        <v>5</v>
      </c>
      <c r="B57" s="49" t="s">
        <v>3</v>
      </c>
      <c r="C57" s="53">
        <v>2830.8</v>
      </c>
      <c r="D57" s="1"/>
      <c r="E57" s="1"/>
      <c r="F57" s="1"/>
      <c r="G57" s="49"/>
      <c r="H57" s="49"/>
      <c r="I57" s="49"/>
      <c r="J57" s="49"/>
      <c r="K57" s="49"/>
      <c r="L57" s="1"/>
      <c r="M57" s="1"/>
      <c r="N57" s="1"/>
      <c r="O57" s="16"/>
      <c r="P57" s="28">
        <f t="shared" si="8"/>
        <v>0</v>
      </c>
    </row>
    <row r="58" spans="1:16" s="27" customFormat="1" x14ac:dyDescent="0.25">
      <c r="A58" s="42" t="s">
        <v>4</v>
      </c>
      <c r="B58" s="92" t="s">
        <v>3</v>
      </c>
      <c r="C58" s="90">
        <v>2830.8</v>
      </c>
      <c r="D58" s="92">
        <v>1</v>
      </c>
      <c r="E58" s="92">
        <v>1</v>
      </c>
      <c r="F58" s="92">
        <v>1</v>
      </c>
      <c r="G58" s="92">
        <v>1</v>
      </c>
      <c r="H58" s="92">
        <v>1</v>
      </c>
      <c r="I58" s="92">
        <v>1</v>
      </c>
      <c r="J58" s="92">
        <v>1</v>
      </c>
      <c r="K58" s="92">
        <v>1</v>
      </c>
      <c r="L58" s="92">
        <v>1</v>
      </c>
      <c r="M58" s="92">
        <v>1</v>
      </c>
      <c r="N58" s="92">
        <v>1</v>
      </c>
      <c r="O58" s="92">
        <v>1</v>
      </c>
      <c r="P58" s="91">
        <f t="shared" si="8"/>
        <v>12</v>
      </c>
    </row>
    <row r="59" spans="1:16" x14ac:dyDescent="0.25">
      <c r="A59" s="36" t="s">
        <v>49</v>
      </c>
      <c r="B59" s="49" t="s">
        <v>3</v>
      </c>
      <c r="C59" s="53">
        <v>2830.8</v>
      </c>
      <c r="D59" s="49">
        <v>31</v>
      </c>
      <c r="E59" s="49">
        <v>30</v>
      </c>
      <c r="F59" s="49">
        <v>31</v>
      </c>
      <c r="G59" s="49">
        <v>30</v>
      </c>
      <c r="H59" s="49">
        <v>31</v>
      </c>
      <c r="I59" s="49">
        <v>31</v>
      </c>
      <c r="J59" s="49">
        <v>30</v>
      </c>
      <c r="K59" s="49">
        <v>31</v>
      </c>
      <c r="L59" s="49">
        <v>30</v>
      </c>
      <c r="M59" s="49">
        <v>31</v>
      </c>
      <c r="N59" s="49">
        <v>31</v>
      </c>
      <c r="O59" s="50">
        <v>28</v>
      </c>
      <c r="P59" s="28">
        <f t="shared" si="8"/>
        <v>365</v>
      </c>
    </row>
    <row r="60" spans="1:16" ht="43.5" x14ac:dyDescent="0.25">
      <c r="A60" s="44" t="s">
        <v>28</v>
      </c>
      <c r="B60" s="49" t="s">
        <v>2</v>
      </c>
      <c r="C60" s="13">
        <f>SUM(D60:O60)</f>
        <v>320052.95999999996</v>
      </c>
      <c r="D60" s="17">
        <f>(C44+C48)*2*0.48</f>
        <v>57667.199999999997</v>
      </c>
      <c r="E60" s="17">
        <f>(C44+C48)*0.5*0.48</f>
        <v>14416.8</v>
      </c>
      <c r="F60" s="17"/>
      <c r="G60" s="17"/>
      <c r="H60" s="17"/>
      <c r="I60" s="17"/>
      <c r="J60" s="17"/>
      <c r="K60" s="17"/>
      <c r="L60" s="17">
        <f>(C44+C48)*2*0.48</f>
        <v>57667.199999999997</v>
      </c>
      <c r="M60" s="17">
        <f>(C44+C48)*2.8*0.48</f>
        <v>80734.080000000002</v>
      </c>
      <c r="N60" s="17">
        <f>(C44+C48)*1.9*0.48</f>
        <v>54783.839999999997</v>
      </c>
      <c r="O60" s="18">
        <f>(C44+C48)*1.9*0.48</f>
        <v>54783.839999999997</v>
      </c>
      <c r="P60" s="78">
        <f>SUM(D60:O60)</f>
        <v>320052.95999999996</v>
      </c>
    </row>
    <row r="61" spans="1:16" ht="28.5" customHeight="1" x14ac:dyDescent="0.25">
      <c r="A61" s="44" t="s">
        <v>50</v>
      </c>
      <c r="B61" s="49" t="s">
        <v>3</v>
      </c>
      <c r="C61" s="53">
        <v>15381</v>
      </c>
      <c r="D61" s="49">
        <v>31</v>
      </c>
      <c r="E61" s="49">
        <v>30</v>
      </c>
      <c r="F61" s="49"/>
      <c r="G61" s="49"/>
      <c r="H61" s="49"/>
      <c r="I61" s="49"/>
      <c r="J61" s="49"/>
      <c r="K61" s="49"/>
      <c r="L61" s="49">
        <v>30</v>
      </c>
      <c r="M61" s="49">
        <v>31</v>
      </c>
      <c r="N61" s="49">
        <v>31</v>
      </c>
      <c r="O61" s="50">
        <v>28</v>
      </c>
      <c r="P61" s="28">
        <f>SUM(D61:O61)</f>
        <v>181</v>
      </c>
    </row>
    <row r="62" spans="1:16" ht="31.5" customHeight="1" x14ac:dyDescent="0.25">
      <c r="A62" s="44" t="s">
        <v>51</v>
      </c>
      <c r="B62" s="49" t="s">
        <v>3</v>
      </c>
      <c r="C62" s="53">
        <v>44689</v>
      </c>
      <c r="D62" s="49">
        <f>31*2</f>
        <v>62</v>
      </c>
      <c r="E62" s="49">
        <v>60</v>
      </c>
      <c r="F62" s="49"/>
      <c r="G62" s="49"/>
      <c r="H62" s="49"/>
      <c r="I62" s="49"/>
      <c r="J62" s="49"/>
      <c r="K62" s="49"/>
      <c r="L62" s="49">
        <f>30*2</f>
        <v>60</v>
      </c>
      <c r="M62" s="49">
        <f>31*2</f>
        <v>62</v>
      </c>
      <c r="N62" s="49">
        <f>31*2</f>
        <v>62</v>
      </c>
      <c r="O62" s="50">
        <f>28*2</f>
        <v>56</v>
      </c>
      <c r="P62" s="28">
        <f>SUM(D62:O62)</f>
        <v>362</v>
      </c>
    </row>
    <row r="63" spans="1:16" ht="29.25" x14ac:dyDescent="0.25">
      <c r="A63" s="43" t="s">
        <v>53</v>
      </c>
      <c r="B63" s="49" t="s">
        <v>3</v>
      </c>
      <c r="C63" s="13">
        <f>C62</f>
        <v>44689</v>
      </c>
      <c r="D63" s="49">
        <f>31*5</f>
        <v>155</v>
      </c>
      <c r="E63" s="49">
        <f>30*5</f>
        <v>150</v>
      </c>
      <c r="F63" s="49"/>
      <c r="G63" s="49"/>
      <c r="H63" s="49"/>
      <c r="I63" s="49"/>
      <c r="J63" s="49"/>
      <c r="K63" s="49"/>
      <c r="L63" s="49">
        <f>30*5</f>
        <v>150</v>
      </c>
      <c r="M63" s="49">
        <f>31*5</f>
        <v>155</v>
      </c>
      <c r="N63" s="49">
        <f>31*5</f>
        <v>155</v>
      </c>
      <c r="O63" s="50">
        <f>28*5</f>
        <v>140</v>
      </c>
      <c r="P63" s="28">
        <f>SUM(D63:O63)</f>
        <v>905</v>
      </c>
    </row>
    <row r="64" spans="1:16" x14ac:dyDescent="0.25">
      <c r="A64" s="44" t="s">
        <v>38</v>
      </c>
      <c r="B64" s="49" t="s">
        <v>24</v>
      </c>
      <c r="C64" s="13">
        <f>SUM(D64:O64)</f>
        <v>153625.42079999999</v>
      </c>
      <c r="D64" s="17">
        <f>D60*0.48</f>
        <v>27680.255999999998</v>
      </c>
      <c r="E64" s="17">
        <f>E60*0.48</f>
        <v>6920.0639999999994</v>
      </c>
      <c r="F64" s="17"/>
      <c r="G64" s="17"/>
      <c r="H64" s="17"/>
      <c r="I64" s="17"/>
      <c r="J64" s="17"/>
      <c r="K64" s="17"/>
      <c r="L64" s="17">
        <f>L60*0.48</f>
        <v>27680.255999999998</v>
      </c>
      <c r="M64" s="17">
        <f>M60*0.48</f>
        <v>38752.358399999997</v>
      </c>
      <c r="N64" s="17">
        <f>N60*0.48</f>
        <v>26296.243199999997</v>
      </c>
      <c r="O64" s="18">
        <f>O60*0.48</f>
        <v>26296.243199999997</v>
      </c>
      <c r="P64" s="78">
        <f>SUM(D64:O64)</f>
        <v>153625.42079999999</v>
      </c>
    </row>
    <row r="65" spans="1:16" ht="16.5" customHeight="1" x14ac:dyDescent="0.25">
      <c r="A65" s="44" t="s">
        <v>39</v>
      </c>
      <c r="B65" s="49" t="s">
        <v>25</v>
      </c>
      <c r="C65" s="13">
        <f>SUM(D65:O65)</f>
        <v>153625.42079999999</v>
      </c>
      <c r="D65" s="17">
        <f>D64</f>
        <v>27680.255999999998</v>
      </c>
      <c r="E65" s="17">
        <f>E64</f>
        <v>6920.0639999999994</v>
      </c>
      <c r="F65" s="17"/>
      <c r="G65" s="17"/>
      <c r="H65" s="17"/>
      <c r="I65" s="17"/>
      <c r="J65" s="17"/>
      <c r="K65" s="17"/>
      <c r="L65" s="17">
        <f>L64</f>
        <v>27680.255999999998</v>
      </c>
      <c r="M65" s="17">
        <f>M64</f>
        <v>38752.358399999997</v>
      </c>
      <c r="N65" s="17">
        <f>N64</f>
        <v>26296.243199999997</v>
      </c>
      <c r="O65" s="18">
        <f>O64</f>
        <v>26296.243199999997</v>
      </c>
      <c r="P65" s="78">
        <f t="shared" ref="P65:P66" si="9">SUM(D65:O65)</f>
        <v>153625.42079999999</v>
      </c>
    </row>
    <row r="66" spans="1:16" x14ac:dyDescent="0.25">
      <c r="A66" s="44" t="s">
        <v>45</v>
      </c>
      <c r="B66" s="49" t="s">
        <v>24</v>
      </c>
      <c r="C66" s="13">
        <f>SUM(D66:O66)</f>
        <v>153625.42079999999</v>
      </c>
      <c r="D66" s="17">
        <f>D64</f>
        <v>27680.255999999998</v>
      </c>
      <c r="E66" s="17">
        <f>E64</f>
        <v>6920.0639999999994</v>
      </c>
      <c r="F66" s="17"/>
      <c r="G66" s="17"/>
      <c r="H66" s="17"/>
      <c r="I66" s="17"/>
      <c r="J66" s="17"/>
      <c r="K66" s="17"/>
      <c r="L66" s="17">
        <f>L64</f>
        <v>27680.255999999998</v>
      </c>
      <c r="M66" s="17">
        <f>M64</f>
        <v>38752.358399999997</v>
      </c>
      <c r="N66" s="17">
        <f>N64</f>
        <v>26296.243199999997</v>
      </c>
      <c r="O66" s="18">
        <f>O64</f>
        <v>26296.243199999997</v>
      </c>
      <c r="P66" s="78">
        <f t="shared" si="9"/>
        <v>153625.42079999999</v>
      </c>
    </row>
    <row r="67" spans="1:16" ht="29.25" x14ac:dyDescent="0.25">
      <c r="A67" s="44" t="s">
        <v>40</v>
      </c>
      <c r="B67" s="49" t="s">
        <v>3</v>
      </c>
      <c r="C67" s="53">
        <f>C62</f>
        <v>44689</v>
      </c>
      <c r="D67" s="49">
        <v>31</v>
      </c>
      <c r="E67" s="49">
        <v>30</v>
      </c>
      <c r="F67" s="49"/>
      <c r="G67" s="49"/>
      <c r="H67" s="49"/>
      <c r="I67" s="49"/>
      <c r="J67" s="49"/>
      <c r="K67" s="49"/>
      <c r="L67" s="49">
        <v>30</v>
      </c>
      <c r="M67" s="49">
        <v>31</v>
      </c>
      <c r="N67" s="49">
        <v>31</v>
      </c>
      <c r="O67" s="50">
        <v>28</v>
      </c>
      <c r="P67" s="28">
        <f>SUM(D67:O67)</f>
        <v>181</v>
      </c>
    </row>
    <row r="68" spans="1:16" x14ac:dyDescent="0.25">
      <c r="A68" s="44" t="s">
        <v>41</v>
      </c>
      <c r="B68" s="49" t="s">
        <v>3</v>
      </c>
      <c r="C68" s="53">
        <v>15381</v>
      </c>
      <c r="D68" s="49">
        <v>31</v>
      </c>
      <c r="E68" s="49">
        <v>30</v>
      </c>
      <c r="F68" s="49"/>
      <c r="G68" s="49"/>
      <c r="H68" s="49"/>
      <c r="I68" s="49"/>
      <c r="J68" s="49"/>
      <c r="K68" s="49"/>
      <c r="L68" s="49">
        <v>30</v>
      </c>
      <c r="M68" s="49">
        <v>31</v>
      </c>
      <c r="N68" s="49">
        <v>31</v>
      </c>
      <c r="O68" s="50">
        <v>28</v>
      </c>
      <c r="P68" s="28">
        <f t="shared" ref="P68:P69" si="10">SUM(D68:O68)</f>
        <v>181</v>
      </c>
    </row>
    <row r="69" spans="1:16" ht="32.25" customHeight="1" x14ac:dyDescent="0.25">
      <c r="A69" s="44" t="s">
        <v>52</v>
      </c>
      <c r="B69" s="49" t="s">
        <v>3</v>
      </c>
      <c r="C69" s="53">
        <f>C61*0.3</f>
        <v>4614.3</v>
      </c>
      <c r="D69" s="49">
        <v>2</v>
      </c>
      <c r="E69" s="49">
        <v>2</v>
      </c>
      <c r="F69" s="49"/>
      <c r="G69" s="1"/>
      <c r="H69" s="1"/>
      <c r="I69" s="1"/>
      <c r="J69" s="1"/>
      <c r="K69" s="1"/>
      <c r="L69" s="49">
        <v>2</v>
      </c>
      <c r="M69" s="49">
        <v>2</v>
      </c>
      <c r="N69" s="49">
        <v>2</v>
      </c>
      <c r="O69" s="50">
        <v>2</v>
      </c>
      <c r="P69" s="28">
        <f t="shared" si="10"/>
        <v>12</v>
      </c>
    </row>
    <row r="70" spans="1:16" ht="15.75" thickBot="1" x14ac:dyDescent="0.3">
      <c r="A70" s="77" t="s">
        <v>1</v>
      </c>
      <c r="B70" s="57" t="s">
        <v>0</v>
      </c>
      <c r="C70" s="57">
        <v>20</v>
      </c>
      <c r="D70" s="113">
        <v>20</v>
      </c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4"/>
      <c r="P70" s="28">
        <f>SUM(D70)</f>
        <v>20</v>
      </c>
    </row>
    <row r="71" spans="1:16" ht="20.25" thickBot="1" x14ac:dyDescent="0.35">
      <c r="A71" s="115" t="s">
        <v>46</v>
      </c>
      <c r="B71" s="116"/>
      <c r="C71" s="116"/>
      <c r="D71" s="116"/>
      <c r="E71" s="116"/>
      <c r="F71" s="117"/>
      <c r="G71" s="70"/>
      <c r="H71" s="70"/>
      <c r="I71" s="70"/>
      <c r="J71" s="70"/>
      <c r="K71" s="70"/>
      <c r="L71" s="70"/>
      <c r="M71" s="70"/>
      <c r="N71" s="70"/>
      <c r="O71" s="58"/>
      <c r="P71" s="28"/>
    </row>
    <row r="72" spans="1:16" x14ac:dyDescent="0.25">
      <c r="A72" s="84" t="s">
        <v>10</v>
      </c>
      <c r="B72" s="110" t="s">
        <v>3</v>
      </c>
      <c r="C72" s="112">
        <v>44689</v>
      </c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6"/>
      <c r="P72" s="28"/>
    </row>
    <row r="73" spans="1:16" x14ac:dyDescent="0.25">
      <c r="A73" s="38" t="s">
        <v>9</v>
      </c>
      <c r="B73" s="111"/>
      <c r="C73" s="108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3"/>
      <c r="P73" s="28"/>
    </row>
    <row r="74" spans="1:16" x14ac:dyDescent="0.25">
      <c r="A74" s="36" t="s">
        <v>4</v>
      </c>
      <c r="B74" s="23"/>
      <c r="C74" s="11"/>
      <c r="D74" s="32"/>
      <c r="E74" s="32"/>
      <c r="F74" s="32">
        <v>6</v>
      </c>
      <c r="G74" s="32"/>
      <c r="H74" s="32"/>
      <c r="I74" s="32"/>
      <c r="J74" s="32"/>
      <c r="K74" s="32"/>
      <c r="L74" s="32"/>
      <c r="M74" s="32"/>
      <c r="N74" s="32"/>
      <c r="O74" s="33"/>
      <c r="P74" s="28"/>
    </row>
    <row r="75" spans="1:16" x14ac:dyDescent="0.25">
      <c r="A75" s="36" t="s">
        <v>30</v>
      </c>
      <c r="B75" s="23"/>
      <c r="C75" s="11"/>
      <c r="D75" s="32"/>
      <c r="E75" s="32"/>
      <c r="F75" s="32">
        <v>18</v>
      </c>
      <c r="G75" s="32"/>
      <c r="H75" s="32"/>
      <c r="I75" s="32"/>
      <c r="J75" s="32"/>
      <c r="K75" s="32"/>
      <c r="L75" s="32"/>
      <c r="M75" s="32"/>
      <c r="N75" s="32"/>
      <c r="O75" s="33"/>
      <c r="P75" s="28"/>
    </row>
    <row r="76" spans="1:16" x14ac:dyDescent="0.25">
      <c r="A76" s="38" t="s">
        <v>8</v>
      </c>
      <c r="B76" s="22" t="s">
        <v>3</v>
      </c>
      <c r="C76" s="53">
        <v>15381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  <c r="P76" s="28"/>
    </row>
    <row r="77" spans="1:16" x14ac:dyDescent="0.25">
      <c r="A77" s="36" t="s">
        <v>30</v>
      </c>
      <c r="B77" s="23"/>
      <c r="C77" s="11"/>
      <c r="D77" s="32"/>
      <c r="E77" s="32"/>
      <c r="F77" s="32">
        <v>18</v>
      </c>
      <c r="G77" s="32"/>
      <c r="H77" s="32"/>
      <c r="I77" s="32"/>
      <c r="J77" s="32"/>
      <c r="K77" s="32"/>
      <c r="L77" s="32"/>
      <c r="M77" s="32"/>
      <c r="N77" s="32"/>
      <c r="O77" s="33"/>
      <c r="P77" s="28"/>
    </row>
    <row r="78" spans="1:16" x14ac:dyDescent="0.25">
      <c r="A78" s="39" t="s">
        <v>47</v>
      </c>
      <c r="B78" s="23" t="s">
        <v>0</v>
      </c>
      <c r="C78" s="15">
        <v>122</v>
      </c>
      <c r="D78" s="32"/>
      <c r="E78" s="32"/>
      <c r="F78" s="32">
        <v>28</v>
      </c>
      <c r="G78" s="32"/>
      <c r="H78" s="32"/>
      <c r="I78" s="32"/>
      <c r="J78" s="32"/>
      <c r="K78" s="32"/>
      <c r="L78" s="32"/>
      <c r="M78" s="32"/>
      <c r="N78" s="32"/>
      <c r="O78" s="33"/>
      <c r="P78" s="28"/>
    </row>
    <row r="79" spans="1:16" x14ac:dyDescent="0.25">
      <c r="A79" s="39" t="s">
        <v>48</v>
      </c>
      <c r="B79" s="23" t="s">
        <v>0</v>
      </c>
      <c r="C79" s="15">
        <v>122</v>
      </c>
      <c r="D79" s="32"/>
      <c r="E79" s="32"/>
      <c r="F79" s="32">
        <v>100</v>
      </c>
      <c r="G79" s="32"/>
      <c r="H79" s="32"/>
      <c r="I79" s="32"/>
      <c r="J79" s="32"/>
      <c r="K79" s="32"/>
      <c r="L79" s="32"/>
      <c r="M79" s="32"/>
      <c r="N79" s="32"/>
      <c r="O79" s="33"/>
      <c r="P79" s="28"/>
    </row>
    <row r="80" spans="1:16" x14ac:dyDescent="0.25">
      <c r="A80" s="39" t="s">
        <v>33</v>
      </c>
      <c r="B80" s="23" t="s">
        <v>0</v>
      </c>
      <c r="C80" s="15">
        <v>55</v>
      </c>
      <c r="D80" s="32"/>
      <c r="E80" s="32"/>
      <c r="F80" s="32">
        <v>7</v>
      </c>
      <c r="G80" s="32"/>
      <c r="H80" s="32"/>
      <c r="I80" s="32"/>
      <c r="J80" s="32"/>
      <c r="K80" s="32"/>
      <c r="L80" s="32"/>
      <c r="M80" s="32"/>
      <c r="N80" s="32"/>
      <c r="O80" s="33"/>
      <c r="P80" s="28"/>
    </row>
    <row r="81" spans="1:16" x14ac:dyDescent="0.25">
      <c r="A81" s="44" t="s">
        <v>5</v>
      </c>
      <c r="B81" s="49" t="s">
        <v>3</v>
      </c>
      <c r="C81" s="53">
        <v>2830.8</v>
      </c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  <c r="P81" s="28"/>
    </row>
    <row r="82" spans="1:16" x14ac:dyDescent="0.25">
      <c r="A82" s="36" t="s">
        <v>30</v>
      </c>
      <c r="B82" s="49" t="s">
        <v>3</v>
      </c>
      <c r="C82" s="53">
        <v>2830.8</v>
      </c>
      <c r="D82" s="32"/>
      <c r="E82" s="31"/>
      <c r="F82" s="31">
        <v>5</v>
      </c>
      <c r="G82" s="31"/>
      <c r="H82" s="31"/>
      <c r="I82" s="31"/>
      <c r="J82" s="31"/>
      <c r="K82" s="31"/>
      <c r="L82" s="31"/>
      <c r="M82" s="32"/>
      <c r="N82" s="32"/>
      <c r="O82" s="33"/>
      <c r="P82" s="28"/>
    </row>
    <row r="83" spans="1:16" ht="15.75" thickBot="1" x14ac:dyDescent="0.3">
      <c r="A83" s="46" t="s">
        <v>34</v>
      </c>
      <c r="B83" s="47" t="s">
        <v>0</v>
      </c>
      <c r="C83" s="48">
        <v>30</v>
      </c>
      <c r="D83" s="55"/>
      <c r="E83" s="55"/>
      <c r="F83" s="55">
        <v>30</v>
      </c>
      <c r="G83" s="55"/>
      <c r="H83" s="55"/>
      <c r="I83" s="55"/>
      <c r="J83" s="55"/>
      <c r="K83" s="55"/>
      <c r="L83" s="55"/>
      <c r="M83" s="55"/>
      <c r="N83" s="55"/>
      <c r="O83" s="56"/>
      <c r="P83" s="28"/>
    </row>
    <row r="84" spans="1:16" x14ac:dyDescent="0.25">
      <c r="A84" s="5" t="s">
        <v>22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8"/>
    </row>
    <row r="85" spans="1:16" x14ac:dyDescent="0.25">
      <c r="A85" s="19" t="s">
        <v>26</v>
      </c>
    </row>
  </sheetData>
  <mergeCells count="27">
    <mergeCell ref="B72:B73"/>
    <mergeCell ref="C72:C73"/>
    <mergeCell ref="B44:B45"/>
    <mergeCell ref="C44:C45"/>
    <mergeCell ref="G48:M48"/>
    <mergeCell ref="D70:O70"/>
    <mergeCell ref="A71:F71"/>
    <mergeCell ref="D53:I53"/>
    <mergeCell ref="J53:O53"/>
    <mergeCell ref="D54:I54"/>
    <mergeCell ref="J54:O54"/>
    <mergeCell ref="D50:I50"/>
    <mergeCell ref="J50:O50"/>
    <mergeCell ref="P2:P3"/>
    <mergeCell ref="B15:B16"/>
    <mergeCell ref="C15:C16"/>
    <mergeCell ref="D26:I26"/>
    <mergeCell ref="J26:O26"/>
    <mergeCell ref="D42:O42"/>
    <mergeCell ref="N1:O1"/>
    <mergeCell ref="A2:O2"/>
    <mergeCell ref="D8:O8"/>
    <mergeCell ref="D13:O13"/>
    <mergeCell ref="D25:I25"/>
    <mergeCell ref="J25:O25"/>
    <mergeCell ref="D21:I21"/>
    <mergeCell ref="J21:O21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2019-01-21T09:57:36Z</cp:lastPrinted>
  <dcterms:created xsi:type="dcterms:W3CDTF">2016-08-24T16:29:46Z</dcterms:created>
  <dcterms:modified xsi:type="dcterms:W3CDTF">2019-01-21T10:02:28Z</dcterms:modified>
</cp:coreProperties>
</file>